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mc:AlternateContent xmlns:mc="http://schemas.openxmlformats.org/markup-compatibility/2006">
    <mc:Choice Requires="x15">
      <x15ac:absPath xmlns:x15ac="http://schemas.microsoft.com/office/spreadsheetml/2010/11/ac" url="C:\Users\user\Desktop\"/>
    </mc:Choice>
  </mc:AlternateContent>
  <xr:revisionPtr revIDLastSave="0" documentId="13_ncr:1_{36E18D2C-794F-4576-9517-8C2C51CA3D55}" xr6:coauthVersionLast="45" xr6:coauthVersionMax="45" xr10:uidLastSave="{00000000-0000-0000-0000-000000000000}"/>
  <bookViews>
    <workbookView xWindow="-120" yWindow="-120" windowWidth="24240" windowHeight="13140" firstSheet="3" activeTab="7" xr2:uid="{00000000-000D-0000-FFFF-FFFF00000000}"/>
  </bookViews>
  <sheets>
    <sheet name="РАЗДЕЛ 1 Подраздел 1" sheetId="1" r:id="rId1"/>
    <sheet name="РАЗДЕЛ 1 Подраздел 2" sheetId="4" r:id="rId2"/>
    <sheet name="Раздел 1 Подраздел 3" sheetId="8" r:id="rId3"/>
    <sheet name="РАЗДЕЛ 2 подраздел 1" sheetId="10" r:id="rId4"/>
    <sheet name="РАЗДЕЛ 2 подраздел 2" sheetId="11" r:id="rId5"/>
    <sheet name="РАЗДЕЛ 2 подраздел 3" sheetId="2" r:id="rId6"/>
    <sheet name="РАЗДЕЛ 2 подраздел 4" sheetId="13" r:id="rId7"/>
    <sheet name="Раздел 3" sheetId="5" r:id="rId8"/>
    <sheet name="Лист1" sheetId="3" r:id="rId9"/>
  </sheets>
  <definedNames>
    <definedName name="_xlnm.Print_Area" localSheetId="0">'РАЗДЕЛ 1 Подраздел 1'!$A$1:$R$558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489" i="1" l="1"/>
  <c r="I490" i="1" s="1"/>
  <c r="I487" i="1"/>
  <c r="I485" i="1"/>
  <c r="I484" i="1"/>
  <c r="I483" i="1"/>
  <c r="I482" i="1"/>
  <c r="I481" i="1"/>
  <c r="I480" i="1"/>
  <c r="I479" i="1"/>
  <c r="I478" i="1"/>
  <c r="I477" i="1"/>
  <c r="I476" i="1"/>
  <c r="I475" i="1"/>
  <c r="I474" i="1"/>
  <c r="I473" i="1"/>
  <c r="I472" i="1"/>
  <c r="I471" i="1"/>
  <c r="I470" i="1"/>
  <c r="I469" i="1"/>
  <c r="I468" i="1"/>
  <c r="I467" i="1"/>
  <c r="I466" i="1"/>
  <c r="I465" i="1"/>
  <c r="I464" i="1"/>
  <c r="I463" i="1"/>
  <c r="I462" i="1"/>
  <c r="I459" i="1"/>
  <c r="I458" i="1"/>
  <c r="I461" i="1"/>
  <c r="I460" i="1"/>
  <c r="I457" i="1"/>
  <c r="I456" i="1"/>
  <c r="I453" i="1"/>
  <c r="I451" i="1"/>
  <c r="I443" i="1"/>
  <c r="I449" i="1"/>
  <c r="I447" i="1"/>
  <c r="I445" i="1"/>
  <c r="I442" i="1"/>
  <c r="I455" i="1"/>
  <c r="I454" i="1"/>
  <c r="I452" i="1"/>
  <c r="I450" i="1"/>
  <c r="I448" i="1"/>
  <c r="I446" i="1"/>
  <c r="I444" i="1"/>
  <c r="I441" i="1"/>
  <c r="I439" i="1"/>
  <c r="I438" i="1"/>
  <c r="I437" i="1"/>
  <c r="I436" i="1"/>
  <c r="I440" i="1"/>
  <c r="I435" i="1"/>
  <c r="I434" i="1"/>
  <c r="I433" i="1"/>
  <c r="I432" i="1"/>
  <c r="I431" i="1"/>
  <c r="I429" i="1"/>
  <c r="I430" i="1"/>
  <c r="I428" i="1"/>
  <c r="I427" i="1"/>
  <c r="I426" i="1"/>
  <c r="I424" i="1"/>
  <c r="I423" i="1"/>
  <c r="I425" i="1"/>
  <c r="I488" i="1"/>
  <c r="I491" i="1"/>
  <c r="I492" i="1"/>
  <c r="I551" i="1"/>
  <c r="I550" i="1"/>
  <c r="I549" i="1"/>
  <c r="I548" i="1"/>
  <c r="I547" i="1"/>
  <c r="I545" i="1"/>
  <c r="I546" i="1"/>
  <c r="I544" i="1"/>
  <c r="I543" i="1"/>
  <c r="I542" i="1"/>
  <c r="I541" i="1"/>
  <c r="I540" i="1"/>
  <c r="I539" i="1"/>
  <c r="I538" i="1"/>
  <c r="I537" i="1"/>
  <c r="I536" i="1"/>
  <c r="I535" i="1"/>
  <c r="I534" i="1"/>
  <c r="I533" i="1"/>
  <c r="I532" i="1"/>
  <c r="I531" i="1"/>
  <c r="I529" i="1"/>
  <c r="I530" i="1"/>
  <c r="I528" i="1"/>
  <c r="I526" i="1"/>
  <c r="I527" i="1"/>
  <c r="I524" i="1"/>
  <c r="I523" i="1"/>
  <c r="I525" i="1"/>
  <c r="I522" i="1"/>
  <c r="I521" i="1"/>
  <c r="I519" i="1"/>
  <c r="I518" i="1"/>
  <c r="I517" i="1"/>
  <c r="I516" i="1"/>
  <c r="I515" i="1"/>
  <c r="I514" i="1"/>
  <c r="I513" i="1"/>
  <c r="I512" i="1"/>
  <c r="I511" i="1"/>
  <c r="I510" i="1"/>
  <c r="I509" i="1"/>
  <c r="I508" i="1"/>
  <c r="I507" i="1"/>
  <c r="I506" i="1"/>
  <c r="I505" i="1"/>
  <c r="I421" i="1"/>
  <c r="I419" i="1"/>
  <c r="I416" i="1"/>
  <c r="I417" i="1"/>
  <c r="I418" i="1"/>
  <c r="I415" i="1"/>
  <c r="I414" i="1"/>
  <c r="I413" i="1"/>
  <c r="I412" i="1"/>
  <c r="I411" i="1"/>
  <c r="I410" i="1"/>
  <c r="I409" i="1"/>
  <c r="I408" i="1"/>
  <c r="I407" i="1"/>
  <c r="I406" i="1"/>
  <c r="I405" i="1"/>
  <c r="I404" i="1"/>
  <c r="I403" i="1"/>
  <c r="I402" i="1"/>
  <c r="I401" i="1"/>
  <c r="I400" i="1"/>
  <c r="I399" i="1"/>
  <c r="I398" i="1"/>
  <c r="I397" i="1"/>
  <c r="I396" i="1"/>
  <c r="I394" i="1"/>
  <c r="I393" i="1"/>
  <c r="I395" i="1"/>
  <c r="I392" i="1"/>
  <c r="I391" i="1"/>
  <c r="I390" i="1"/>
  <c r="I389" i="1"/>
  <c r="I388" i="1"/>
  <c r="I387" i="1"/>
  <c r="I386" i="1"/>
  <c r="I385" i="1"/>
  <c r="I384" i="1"/>
  <c r="I383" i="1"/>
  <c r="I382" i="1"/>
  <c r="I379" i="1"/>
  <c r="I381" i="1"/>
  <c r="I378" i="1"/>
  <c r="I380" i="1"/>
  <c r="I377" i="1"/>
  <c r="I376" i="1"/>
  <c r="I375" i="1"/>
  <c r="I374" i="1"/>
  <c r="I373" i="1"/>
  <c r="I372" i="1"/>
  <c r="I371" i="1"/>
  <c r="I370" i="1"/>
  <c r="I369" i="1"/>
  <c r="I368" i="1"/>
  <c r="I367" i="1"/>
  <c r="I366" i="1"/>
  <c r="I365" i="1"/>
  <c r="I364" i="1"/>
  <c r="I363" i="1"/>
  <c r="I362" i="1"/>
  <c r="I361" i="1"/>
  <c r="I360" i="1"/>
  <c r="I359" i="1"/>
  <c r="I358" i="1"/>
  <c r="I357" i="1"/>
  <c r="I356" i="1"/>
  <c r="I355" i="1"/>
  <c r="I354" i="1"/>
  <c r="I353" i="1"/>
  <c r="I352" i="1"/>
  <c r="I351" i="1"/>
  <c r="I350" i="1"/>
  <c r="I349" i="1"/>
  <c r="I348" i="1"/>
  <c r="I347" i="1"/>
  <c r="I346" i="1"/>
  <c r="I345" i="1"/>
  <c r="I344" i="1"/>
  <c r="I343" i="1"/>
  <c r="I342" i="1"/>
  <c r="I341" i="1"/>
  <c r="I340" i="1"/>
  <c r="I339" i="1"/>
  <c r="I338" i="1"/>
  <c r="I337" i="1"/>
  <c r="I336" i="1"/>
  <c r="I335" i="1"/>
  <c r="I334" i="1"/>
  <c r="I333" i="1"/>
  <c r="I332" i="1"/>
  <c r="I330" i="1"/>
  <c r="I329" i="1"/>
  <c r="I328" i="1"/>
  <c r="I327" i="1"/>
  <c r="I326" i="1"/>
  <c r="I325" i="1"/>
  <c r="I324" i="1"/>
  <c r="I323" i="1"/>
  <c r="I322" i="1"/>
  <c r="I321" i="1"/>
  <c r="I320" i="1"/>
  <c r="I319" i="1"/>
  <c r="I318" i="1"/>
  <c r="I317" i="1"/>
  <c r="I316" i="1"/>
  <c r="I315" i="1"/>
  <c r="I314" i="1"/>
  <c r="I313" i="1"/>
  <c r="I312" i="1"/>
  <c r="I311" i="1"/>
  <c r="I310" i="1"/>
  <c r="I306" i="1"/>
  <c r="I305" i="1"/>
  <c r="I309" i="1"/>
  <c r="I308" i="1"/>
  <c r="I307" i="1"/>
  <c r="I302" i="1"/>
  <c r="I304" i="1"/>
  <c r="I303" i="1"/>
  <c r="I301" i="1"/>
  <c r="I300" i="1"/>
  <c r="I299" i="1"/>
  <c r="I298" i="1"/>
  <c r="I297" i="1"/>
  <c r="I296" i="1"/>
  <c r="I295" i="1"/>
  <c r="I294" i="1"/>
  <c r="I293" i="1"/>
  <c r="I291" i="1"/>
  <c r="I292" i="1"/>
  <c r="I290" i="1"/>
  <c r="I289" i="1"/>
  <c r="I288" i="1"/>
  <c r="I284" i="1"/>
  <c r="I282" i="1"/>
  <c r="I283" i="1"/>
  <c r="I281" i="1"/>
  <c r="I280" i="1"/>
  <c r="I279" i="1"/>
  <c r="I278" i="1"/>
  <c r="I277" i="1"/>
  <c r="I276" i="1"/>
  <c r="I275" i="1"/>
  <c r="I272" i="1"/>
  <c r="I271" i="1"/>
  <c r="I268" i="1"/>
  <c r="I265" i="1"/>
  <c r="I260" i="1"/>
  <c r="I259" i="1"/>
  <c r="I257" i="1"/>
  <c r="I255" i="1"/>
  <c r="I252" i="1"/>
  <c r="I251" i="1"/>
  <c r="I250" i="1"/>
  <c r="I249" i="1"/>
  <c r="I248" i="1"/>
  <c r="I247" i="1"/>
  <c r="I246" i="1"/>
  <c r="I244" i="1"/>
  <c r="I242" i="1"/>
  <c r="I241" i="1"/>
  <c r="I240" i="1"/>
  <c r="I239" i="1"/>
  <c r="I238" i="1"/>
  <c r="I237" i="1"/>
  <c r="I236" i="1"/>
  <c r="I235" i="1"/>
  <c r="I234" i="1"/>
  <c r="I233" i="1"/>
  <c r="I232" i="1"/>
  <c r="I231" i="1"/>
  <c r="I230" i="1"/>
  <c r="I229" i="1"/>
  <c r="I228" i="1"/>
  <c r="I227" i="1"/>
  <c r="I226" i="1"/>
  <c r="I225" i="1"/>
  <c r="I224" i="1"/>
  <c r="I223" i="1"/>
  <c r="I222" i="1"/>
  <c r="I221" i="1"/>
  <c r="I220" i="1"/>
  <c r="I219" i="1"/>
  <c r="I218" i="1"/>
  <c r="I217" i="1"/>
  <c r="I216" i="1"/>
  <c r="I215" i="1"/>
  <c r="I214" i="1"/>
  <c r="I213" i="1"/>
  <c r="I212" i="1"/>
  <c r="I211" i="1"/>
  <c r="I210" i="1"/>
  <c r="I208" i="1"/>
  <c r="I206" i="1"/>
  <c r="I204" i="1"/>
  <c r="I202" i="1"/>
  <c r="I200" i="1"/>
  <c r="I198" i="1"/>
  <c r="I196" i="1"/>
  <c r="I192" i="1"/>
  <c r="I191" i="1"/>
  <c r="I190" i="1"/>
  <c r="I188" i="1"/>
  <c r="I185" i="1"/>
  <c r="I184" i="1"/>
  <c r="I181" i="1"/>
  <c r="I179" i="1"/>
  <c r="I177" i="1"/>
  <c r="I175" i="1"/>
  <c r="I172" i="1"/>
  <c r="I171" i="1"/>
  <c r="I170" i="1"/>
  <c r="I169" i="1"/>
  <c r="I167" i="1"/>
  <c r="I165" i="1"/>
  <c r="I163" i="1"/>
  <c r="I164" i="1"/>
  <c r="I162" i="1"/>
  <c r="I161" i="1"/>
  <c r="I98" i="1"/>
  <c r="I159" i="1"/>
  <c r="I160" i="1" s="1"/>
  <c r="I158" i="1"/>
  <c r="I157" i="1"/>
  <c r="I156" i="1"/>
  <c r="I154" i="1"/>
  <c r="I153" i="1"/>
  <c r="I152" i="1"/>
  <c r="I150" i="1"/>
  <c r="I149" i="1"/>
  <c r="I147" i="1"/>
  <c r="I146" i="1"/>
  <c r="I144" i="1"/>
  <c r="I145" i="1"/>
  <c r="I143" i="1"/>
  <c r="I142" i="1"/>
  <c r="I141" i="1"/>
  <c r="I140" i="1"/>
  <c r="I139" i="1"/>
  <c r="I138" i="1"/>
  <c r="I137" i="1"/>
  <c r="I136" i="1"/>
  <c r="I135" i="1"/>
  <c r="I134" i="1"/>
  <c r="I133" i="1"/>
  <c r="I131" i="1"/>
  <c r="I132" i="1"/>
  <c r="I127" i="1"/>
  <c r="I126" i="1"/>
  <c r="I124" i="1"/>
  <c r="I122" i="1"/>
  <c r="I121" i="1"/>
  <c r="I119" i="1"/>
  <c r="I117" i="1"/>
  <c r="I115" i="1"/>
  <c r="I113" i="1"/>
  <c r="I118" i="1"/>
  <c r="I116" i="1"/>
  <c r="I114" i="1"/>
  <c r="I112" i="1"/>
  <c r="I109" i="1"/>
  <c r="I106" i="1"/>
  <c r="I104" i="1"/>
  <c r="I103" i="1"/>
  <c r="I100" i="1"/>
  <c r="I102" i="1"/>
  <c r="I101" i="1"/>
  <c r="I96" i="1"/>
  <c r="I94" i="1"/>
  <c r="I93" i="1"/>
  <c r="I91" i="1"/>
  <c r="I90" i="1"/>
  <c r="I88" i="1"/>
  <c r="I87" i="1"/>
  <c r="I85" i="1"/>
  <c r="I86" i="1"/>
  <c r="I84" i="1"/>
  <c r="I83" i="1"/>
  <c r="I82" i="1"/>
  <c r="I81" i="1"/>
  <c r="I79" i="1"/>
  <c r="I80" i="1"/>
  <c r="I78" i="1"/>
  <c r="I77" i="1"/>
  <c r="I76" i="1"/>
  <c r="I75" i="1"/>
  <c r="I74" i="1"/>
  <c r="I72" i="1"/>
  <c r="I73" i="1"/>
  <c r="I71" i="1"/>
  <c r="I70" i="1"/>
  <c r="I69" i="1"/>
  <c r="I68" i="1"/>
  <c r="I66" i="1"/>
  <c r="I67" i="1"/>
  <c r="I65" i="1"/>
  <c r="I64" i="1"/>
  <c r="I63" i="1"/>
  <c r="I61" i="1"/>
  <c r="I59" i="1"/>
  <c r="I60" i="1"/>
  <c r="I58" i="1"/>
  <c r="I56" i="1"/>
  <c r="I55" i="1"/>
  <c r="I51" i="1"/>
  <c r="I54" i="1"/>
  <c r="I52" i="1"/>
  <c r="I49" i="1"/>
  <c r="I48" i="1"/>
  <c r="I45" i="1"/>
  <c r="I44" i="1"/>
  <c r="I43" i="1"/>
  <c r="I42" i="1"/>
  <c r="I41" i="1"/>
  <c r="I38" i="1"/>
  <c r="I37" i="1"/>
  <c r="I36" i="1"/>
  <c r="I35" i="1"/>
  <c r="I34" i="1"/>
  <c r="I33" i="1"/>
  <c r="I32" i="1"/>
  <c r="I31" i="1"/>
  <c r="I30" i="1"/>
  <c r="I29" i="1"/>
  <c r="I28" i="1"/>
  <c r="I27" i="1"/>
  <c r="I15" i="1"/>
  <c r="I16" i="1"/>
  <c r="I17" i="1"/>
  <c r="I18" i="1"/>
  <c r="I23" i="1" s="1"/>
  <c r="I24" i="1" s="1"/>
  <c r="I25" i="1" s="1"/>
  <c r="I14" i="1"/>
  <c r="I19" i="1"/>
  <c r="I21" i="1" s="1"/>
  <c r="H21" i="1"/>
  <c r="I20" i="1"/>
  <c r="I22" i="1" s="1"/>
  <c r="H20" i="1"/>
  <c r="H22" i="1" s="1"/>
</calcChain>
</file>

<file path=xl/sharedStrings.xml><?xml version="1.0" encoding="utf-8"?>
<sst xmlns="http://schemas.openxmlformats.org/spreadsheetml/2006/main" count="5952" uniqueCount="1788">
  <si>
    <t>Уведомление    № 55/307/001/2017-382                                                                                                                                                                    от 29.03.2017г.</t>
  </si>
  <si>
    <t>55/307/001/2017-382</t>
  </si>
  <si>
    <t>Уведомление    № 55/307/001/2017-387                                                                                                                                                                    от 29.03.2017г.</t>
  </si>
  <si>
    <t>55/307/001/2017-387</t>
  </si>
  <si>
    <t>Уведомление    № 55/307/001/2017-440                                                                                                                                                                    от 29.03.2017г.</t>
  </si>
  <si>
    <t>55/307/001/2017-440</t>
  </si>
  <si>
    <t>Уведомление    № 55/307/001/2017-438                                                                                                                                                                    от 29.03.2017г.</t>
  </si>
  <si>
    <t xml:space="preserve">55/307/001/2017-438 </t>
  </si>
  <si>
    <t>Уведомление    № 55/307/001/2017-443                                                                                                                                                                    от 29.03.2017г.</t>
  </si>
  <si>
    <t>55/307/001/2017-443</t>
  </si>
  <si>
    <t>Уведомление    № 55/307/001/2017-434                                                                                                                                                                    от 29.03.2017г.</t>
  </si>
  <si>
    <t>55/307/001/2017-434</t>
  </si>
  <si>
    <t>Уведомление    № 55/307/001/2017-441                                                                                                                                                                    от 29.03.2017г.</t>
  </si>
  <si>
    <t>55/307/001/2017-441</t>
  </si>
  <si>
    <t>55/307/001/2017-452</t>
  </si>
  <si>
    <t>03.04.2017г.</t>
  </si>
  <si>
    <t>Уведомление    № 55/307/001/2017-452                                                                                                                                                                    от 03.04.2017г.</t>
  </si>
  <si>
    <t>55/307/001/2017-804</t>
  </si>
  <si>
    <t>Уведомление    № 55/307/001/2017-803                                                                                                                                                                  от 19.05.2017г.</t>
  </si>
  <si>
    <t>Уведомление    № 55/307/001/2017-804                                                                                                                                                                  от 19.05.2017г.</t>
  </si>
  <si>
    <t>55/307/001/2017-808</t>
  </si>
  <si>
    <t>Уведомление    № 55/307/001/2017-808                                                                                                                                                                  от 19.05.2017г.</t>
  </si>
  <si>
    <t>55/307/001/2017-807</t>
  </si>
  <si>
    <t>Уведомление    № 55/307/001/2017-807                                                                                                                                                                  от 19.05.2017г.</t>
  </si>
  <si>
    <t>55/307/001/2017-812</t>
  </si>
  <si>
    <t>Уведомление    № 55/307/001/2017-812                                                                                                                                                                  от 19.05.2017г.</t>
  </si>
  <si>
    <t>55/307/001/2017-811</t>
  </si>
  <si>
    <t>Уведомление    № 55/307/001/2017-811                                                                                                                                                                  от 19.05.2017г.</t>
  </si>
  <si>
    <t>55/307/001/2017-813</t>
  </si>
  <si>
    <t>Уведомление    № 55/307/001/2017-813                                                                                                                                                                  от 19.05.2017г.</t>
  </si>
  <si>
    <t>55/307/001/2017-814</t>
  </si>
  <si>
    <t>Уведомление    № 55/307/001/2017-814                                                                                                                                                                  от 19.05.2017г.</t>
  </si>
  <si>
    <t>55/307/001/2017-908</t>
  </si>
  <si>
    <t>Уведомление    № 55/307/001/2017-908                                                                                                                                                                 от 22.05.2017г.</t>
  </si>
  <si>
    <t>55/307/001/2017-898</t>
  </si>
  <si>
    <t>Уведомление    № 55/307/001/2017-898                                                                                                                                                                 от 22.05.2017г.</t>
  </si>
  <si>
    <t>22.05.2017 г.</t>
  </si>
  <si>
    <t>55/307/001/2017-900</t>
  </si>
  <si>
    <t>Уведомление № 55/307/001/2017-900 от 22.05.2017</t>
  </si>
  <si>
    <t>55/307/001/2017-912</t>
  </si>
  <si>
    <t>Уведомление № 55/307/001/2017-912 от 22.05.2017</t>
  </si>
  <si>
    <t>55/307/001/2017-910</t>
  </si>
  <si>
    <t>Уведомление № 55/307/001/2017-910 от 22.05.2017</t>
  </si>
  <si>
    <t>55/307/001/2017-904</t>
  </si>
  <si>
    <t>Уведомление № 55/307/001/2017-904 от 22.05.2017</t>
  </si>
  <si>
    <t>55/307/001/2017-906</t>
  </si>
  <si>
    <t>Уведомление № 55/307/001/2017-906 от 22.05.2017</t>
  </si>
  <si>
    <t>55/307/001/2017-902</t>
  </si>
  <si>
    <t>Уведомление № 55/307/001/2017-902 от 22.05.2017</t>
  </si>
  <si>
    <t>55/307/001/2017-842</t>
  </si>
  <si>
    <t>Уведомление № 55/307/001/2017-842 от 22.05.2017</t>
  </si>
  <si>
    <t>55/307/001/2017-840</t>
  </si>
  <si>
    <t>Уведомление № 55/307/001/2017-840 от 22.05.2017</t>
  </si>
  <si>
    <t>55/307/001/2017-845</t>
  </si>
  <si>
    <t>Уведомление № 55/307/001/2017-845 от 22.05.2017</t>
  </si>
  <si>
    <t>55/307/001/2017-846</t>
  </si>
  <si>
    <t>Уведомление № 55/307/001/2017-846 от 22.05.2017</t>
  </si>
  <si>
    <t>55/307/001/2017-841</t>
  </si>
  <si>
    <t>Уведомление № 55/307/001/2017-841 от 22.05.2017</t>
  </si>
  <si>
    <t>55/307/001/2017-839</t>
  </si>
  <si>
    <t>Уведомление № 55/307/001/2017-839 от 22.05.2017</t>
  </si>
  <si>
    <t>55/307/001/2017-833</t>
  </si>
  <si>
    <t>Уведомление    № 55/307/001/2017-833                                                                                                                                                                 от 22.05.2017г.</t>
  </si>
  <si>
    <t>55/307/001/2017-837</t>
  </si>
  <si>
    <t>Уведомление    № 55/307/001/2017-837                                                                                                                                                                 от 22.05.2017г.</t>
  </si>
  <si>
    <t>55/307/001/2017-835</t>
  </si>
  <si>
    <t>Уведомление № 55/307/001/2017-835 от 22.05.2017</t>
  </si>
  <si>
    <t>55/307/001/2017-831</t>
  </si>
  <si>
    <t>Уведомление № 55/307/001/2017-831 от 22.05.2017</t>
  </si>
  <si>
    <t>55/307/001/2017-848</t>
  </si>
  <si>
    <t>Уведомление № 55/307/001/2017-848 от 22.05.2017</t>
  </si>
  <si>
    <t>55/307/001/2017-844</t>
  </si>
  <si>
    <t>Уведомление № 55/307/001/2017-844 от 22.05.2017</t>
  </si>
  <si>
    <t>55/307/001/2017-838</t>
  </si>
  <si>
    <t>Уведомление № 55/307/001/2017-838 от 22.05.2017</t>
  </si>
  <si>
    <t>55/307/001/2017-851</t>
  </si>
  <si>
    <t>Уведомление № 55/307/001/2017-851 от 22.05.2017</t>
  </si>
  <si>
    <t>55/307/001/2017-850</t>
  </si>
  <si>
    <t>Уведомление    № 55/307/001/2017-850                                                                                                                                                                 от 22.05.2017г.</t>
  </si>
  <si>
    <t>55/307/001/2017-852</t>
  </si>
  <si>
    <t>Уведомление    № 55/307/001/2017-852                                                                                                                                                                 от 22.05.2017г.</t>
  </si>
  <si>
    <t>55/307/001/2017-849</t>
  </si>
  <si>
    <t>Уведомление № 55/307/001/2017-849 от 22.05.2017</t>
  </si>
  <si>
    <t>55/307/001/2017-834</t>
  </si>
  <si>
    <t>Уведомление № 55/307/001/2017-834 от 22.05.2017</t>
  </si>
  <si>
    <t>55/307/001/2017-836</t>
  </si>
  <si>
    <t>Уведомление № 55/307/001/2017-836 от 22.05.2017</t>
  </si>
  <si>
    <t>55/307/001/2017-843</t>
  </si>
  <si>
    <t>Уведомление № 55/307/001/2017-843 от 22.05.2017</t>
  </si>
  <si>
    <t>55/307/001/2017-847</t>
  </si>
  <si>
    <t>Уведомление № 55/307/001/2017-847 от 22.05.2017</t>
  </si>
  <si>
    <t>55/307/001/2017-832</t>
  </si>
  <si>
    <t>Уведомление    № 55/307/001/2017-832                                                                                                                                                                 от 22.05.2017г.</t>
  </si>
  <si>
    <t>55/307/001/2017-829</t>
  </si>
  <si>
    <t>Уведомление    № 55/307/001/2017-829                                                                                                                                                                 от 22.05.2017г.</t>
  </si>
  <si>
    <t>55/307/001/2017-830</t>
  </si>
  <si>
    <t>Уведомление № 55/307/001/2017-830 от 22.05.2017</t>
  </si>
  <si>
    <t>23.05.2017г.</t>
  </si>
  <si>
    <t>55/307/001/2017-875</t>
  </si>
  <si>
    <t>55/307/001/2017-874</t>
  </si>
  <si>
    <t>55/103/015/2015-1262</t>
  </si>
  <si>
    <t>Уведомление № 55/103/015/2015-1262 от 08.07.2015</t>
  </si>
  <si>
    <t>55/307/001/2017-430</t>
  </si>
  <si>
    <t>Уведомление    № 55/307/001/2017-430                                                                                                                                                                    от 31.03.2017г.</t>
  </si>
  <si>
    <t>Уведомление    № 55/307/001/2017-416                                                                                                                                                                    от 31.03.2017г.</t>
  </si>
  <si>
    <t>55/307/001/2017-416</t>
  </si>
  <si>
    <t>Уведомление    № 55/307/001/2017-415                                                                                                                                                                    от 31.03.2017г.</t>
  </si>
  <si>
    <t>55/307/001/2017-415</t>
  </si>
  <si>
    <t>55:02:000000:446</t>
  </si>
  <si>
    <t>Уведомление    № 55/307/001/2017-451                                                                                                                                                                    от 31.03.2017г.</t>
  </si>
  <si>
    <t>55/307/001/2017-451</t>
  </si>
  <si>
    <t>55/307/001/2017-453</t>
  </si>
  <si>
    <t>Уведомление    № 55/307/001/2017-453                                                                                                                                                                    от 31.03.2017г.</t>
  </si>
  <si>
    <t>Уведомление    № 55/307/001/2017-896                                                                                                                                                             от 23.05.2017г.</t>
  </si>
  <si>
    <t>Уведомление    № 55/307/001/2017-897                                                                                                                                                                   от 23.05.2017г.</t>
  </si>
  <si>
    <t>55/307/001/2017-895</t>
  </si>
  <si>
    <t>Уведомление    № 55/307/001/2017-895                                                                                                                                                             от 23.05.2017г.</t>
  </si>
  <si>
    <t>55/307/001/2017-892</t>
  </si>
  <si>
    <t>Уведомление    № 55/307/001/2017-892                                                                                                                                                                  от 23.05.2017г.</t>
  </si>
  <si>
    <t>55/307/001/2017-893</t>
  </si>
  <si>
    <t>Уведомление    № 55/307/001/2017-893                                                                                                                                                                  от 23.05.2017г.</t>
  </si>
  <si>
    <t>55/307/001/2017-954</t>
  </si>
  <si>
    <t>Уведомление    № 55/307/001/2017-954                                                                                                                                                                   от 25.05.2017г.</t>
  </si>
  <si>
    <t>55/307/001/2017-953</t>
  </si>
  <si>
    <t>Уведомление    № 55/307/001/2017-953                                                                                                                                                              от 25.05.2017г.</t>
  </si>
  <si>
    <t>55/307/001/2017-1007</t>
  </si>
  <si>
    <t>Уведомление    № 55/307/001/2017-1007                                                                                                                                                               от 26.05.2017г.</t>
  </si>
  <si>
    <t>55/307/001/2017-1008</t>
  </si>
  <si>
    <t>Уведомление    № 55/307/001/2017-460                                                                                                                                                                    от 04.04.2017г.</t>
  </si>
  <si>
    <t>Уведомление    № 55/307/001/2017-459                                                                                                                                                                    от 04.04.2017г.</t>
  </si>
  <si>
    <t>55/307/001/2017-459</t>
  </si>
  <si>
    <t>Уведомление    № 55/307/001/2017-471                                                                                                                                                                    от 04.04.2017г.</t>
  </si>
  <si>
    <t>55/307/001/2017-471</t>
  </si>
  <si>
    <t>Уведомление    № 55/307/001/2017-466                                                                                                                                                                    от 04.04.2017г.</t>
  </si>
  <si>
    <t>55/307/001/2017-466</t>
  </si>
  <si>
    <t>11.04.2017 г.</t>
  </si>
  <si>
    <t>Уведомление    № 55/307/001/2017-551                                                                                                                                                                    от 11.04.2017г.</t>
  </si>
  <si>
    <t>55/307/001/2017-551</t>
  </si>
  <si>
    <t>04.04.2018г.</t>
  </si>
  <si>
    <t>55/307/001/2018-441</t>
  </si>
  <si>
    <t>Уведомление    № 55/307/001/2017-650                                                                                                                                                                    от 14.04.2017г.</t>
  </si>
  <si>
    <t>Уведомление    № 55/307/001/2017-481                                                                                                                                                                    от 31.03.2017г.</t>
  </si>
  <si>
    <t>Уведомление    № 55/307/001/2017-478                                                                                                                                                                    от 31.03.2017г.</t>
  </si>
  <si>
    <t>55/307/001/2017-478</t>
  </si>
  <si>
    <t>55/307/001/2017-461</t>
  </si>
  <si>
    <t>Уведомление    № 55/307/001/2017-461                                                                                                                                                                    от 04.04.2017г.</t>
  </si>
  <si>
    <t>6,3 га</t>
  </si>
  <si>
    <t>55:02:000000:460</t>
  </si>
  <si>
    <t>55/307/001/2017-460</t>
  </si>
  <si>
    <t>Уведомление    № 55/307/001/2017-463                                                                                                                                                                    от 04.04.2017г.</t>
  </si>
  <si>
    <t>55/307/001/2017-463</t>
  </si>
  <si>
    <t>55/307/001/2017-464</t>
  </si>
  <si>
    <t>Уведомление    № 55/307/001/2017-464                                                                                                                                                                    от 04.04.2017г.</t>
  </si>
  <si>
    <t>55/307/001/2017-475</t>
  </si>
  <si>
    <t>Уведомление    № 55/307/001/2017-475                                                                                                                                                                    от 04.04.2017г.</t>
  </si>
  <si>
    <t>55/307/001/2017-462</t>
  </si>
  <si>
    <t>Уведомление    № 55/307/001/2017-462                                                                                                                                                                    от 04.04.2017г.</t>
  </si>
  <si>
    <t>Уведомление    № 55/307/001/2017-952                                                                                                                                                              от 25.05.2017г.</t>
  </si>
  <si>
    <t xml:space="preserve">Уведомление    № 55/307/001/2016-1649                                                                                                                                                                    от 06.09.2016г.  </t>
  </si>
  <si>
    <t>55/307/001/2016-1656</t>
  </si>
  <si>
    <t>55/307/001/2016-1588</t>
  </si>
  <si>
    <t>55/307/001/2016-1649</t>
  </si>
  <si>
    <t>Уведомление    № 55/307/001/2017-706                                                                                                                                                                    от 24.04.2017г.</t>
  </si>
  <si>
    <t>55/307/001/2017-726</t>
  </si>
  <si>
    <t>Уведомление    № 55/307/001/2017-726                                                                                                                                                                    от 25.04.2017г.</t>
  </si>
  <si>
    <t>55/307/001/2017-725</t>
  </si>
  <si>
    <t>Уведомление    № 55/307/001/2017-725                                                                                                                                                                    от 25.04.2017г.</t>
  </si>
  <si>
    <t>55:02:000000:451</t>
  </si>
  <si>
    <t>55/307/001/2017-720</t>
  </si>
  <si>
    <t>Уведомление    № 55/307/001/2017-720                                                                                                                                                                    от 25.04.2017г.</t>
  </si>
  <si>
    <t>55/307/001/2017-721</t>
  </si>
  <si>
    <t>Уведомление    № 55/307/001/2017-721                                                                                                                                                                    от 25.04.2017г.</t>
  </si>
  <si>
    <t>28.04.2017г.</t>
  </si>
  <si>
    <t>55/307/001/2017-740</t>
  </si>
  <si>
    <t>Уведомление    № 55/307/001/2017-740                                                                                                                                                                    от 28.04.2017г.</t>
  </si>
  <si>
    <t>55/307/001/2017-739</t>
  </si>
  <si>
    <t>Уведомление    № 55/307/001/2017-739                                                                                                                                                                    от 28.04.2017г.</t>
  </si>
  <si>
    <t>29.04.2017г.</t>
  </si>
  <si>
    <t>55/307/001/2017-743</t>
  </si>
  <si>
    <t>Уведомление    № 55/307/001/2017-743                                                                                                                                                                    от 29.04.2017г.</t>
  </si>
  <si>
    <t>Уведомление    № 55/307/001/2017-742                                                                                                                                                                    от 29.04.2017г.</t>
  </si>
  <si>
    <t>55/307/001/2017-741</t>
  </si>
  <si>
    <t>Уведомление    № 55/307/001/2017-741                                                                                                                                                                    от 29.04.2017г.</t>
  </si>
  <si>
    <t>04.05.2017г.</t>
  </si>
  <si>
    <t>55/307/001/2017-770</t>
  </si>
  <si>
    <t>Уведомление    № 55/307/001/2017-770                                                                                                                                                                    от 04.05.2017г.</t>
  </si>
  <si>
    <t>55/307/001/2017-769</t>
  </si>
  <si>
    <t>Уведомление    № 55/307/001/2017-769                                                                                                                                                                    от 04.05.2017г.</t>
  </si>
  <si>
    <t>55/307/001/2017-761</t>
  </si>
  <si>
    <t>Уведомление    № 55/307/001/2017-761                                                                                                                                                                    от 04.05.2017г.</t>
  </si>
  <si>
    <t>55/307/001/2017-762</t>
  </si>
  <si>
    <t>Уведомление    № 55/307/001/2017-762                                                                                                                                                                    от 04.05.2017г.</t>
  </si>
  <si>
    <t>55/307/001/2017-759</t>
  </si>
  <si>
    <t>Уведомление    № 55/307/001/2017-759                                                                                                                                                                    от 04.05.2017г.</t>
  </si>
  <si>
    <t>55/307/001/2017-760</t>
  </si>
  <si>
    <t>Уведомление    № 55/307/001/2017-760                                                                                                                                                                    от 04.05.2017г.</t>
  </si>
  <si>
    <t>55/103/015/2015-1261</t>
  </si>
  <si>
    <t>Уведомление № 55/103/015/2015-1260 от 08.07.2015</t>
  </si>
  <si>
    <t>Уведомление № 55/103/015/2015-1256 от 07.07.2015</t>
  </si>
  <si>
    <t>07.07.2015 г.</t>
  </si>
  <si>
    <t>Уведомление № 55/103/015/2015-1259 от 08.07.2015</t>
  </si>
  <si>
    <t>55/103/015/2015-1259</t>
  </si>
  <si>
    <t>55/307/001/2018-227</t>
  </si>
  <si>
    <t>Уведомление    № 55/307/001/2018-227                                                                                                                                                                    от 22.02.2018г.</t>
  </si>
  <si>
    <t>55/307/001/2017-810</t>
  </si>
  <si>
    <t>Уведомление    № 55/307/001/2017-810                                                                                                                                                                    от 17.05.2017г.</t>
  </si>
  <si>
    <t>55/120/001/2017-263</t>
  </si>
  <si>
    <t>Уведомление    № 55/120/001/2017-263                                                                                                                                                                  от 17.05.2017г.</t>
  </si>
  <si>
    <t>55/120/001/2017-262</t>
  </si>
  <si>
    <t>Уведомление    № 55/120/001/2017-262                                                                                                                                                                  от 17.05.2017г.</t>
  </si>
  <si>
    <t>Омская область, Большереченский р-н,  Могильно-Посельское с/п,                 2 отд., III-1к</t>
  </si>
  <si>
    <t>55/307/001/2017-805</t>
  </si>
  <si>
    <t>Уведомление    № 55/307/001/2017-805                                                                                                                                                                  от 19.05.2017г.</t>
  </si>
  <si>
    <t>55/307/001/2017-806</t>
  </si>
  <si>
    <t>Уведомление    № 55/307/001/2017-806                                                                                                                                                                  от 19.05.2017г.</t>
  </si>
  <si>
    <t>5,7га</t>
  </si>
  <si>
    <t>55/307/001/2017-803</t>
  </si>
  <si>
    <t>Уведомление    № 55/307/001/2017-648                                                                                                                                                                    от 14.04.2017г.</t>
  </si>
  <si>
    <t>Уведомление    № 55/307/001/2017-654                                                                                                                                                                    от 14.04.2017г.</t>
  </si>
  <si>
    <t xml:space="preserve">55/307/001/2017-654 </t>
  </si>
  <si>
    <t>Уведомление    № 55/307/001/2017-656                                                                                                                                                                    от 14.04.2017г.</t>
  </si>
  <si>
    <t>55/307/001/2017-656</t>
  </si>
  <si>
    <t>Уведомление    № 55/307/001/2017-652                                                                                                                                                                    от 14.04.2017г.</t>
  </si>
  <si>
    <t>55/307/001/2017-652</t>
  </si>
  <si>
    <t>Уведомление    № 55/307/001/2017-651                                                                                                                                                                    от 14.04.2017г.</t>
  </si>
  <si>
    <t>55/307/001/2017-651</t>
  </si>
  <si>
    <t>Уведомление    № 55/307/001/2017-676                                                                                                                                                                    от 14.04.2017г.</t>
  </si>
  <si>
    <t>55/307/001/2017-676</t>
  </si>
  <si>
    <t>Омская область, Большереченский р-н,  Могильно-Посельское с/п,                  1 отд., I - к</t>
  </si>
  <si>
    <t>Уведомление    № 55/307/001/2017-675                                                                                                                                                                    от 14.04.2017г.</t>
  </si>
  <si>
    <t>55/307/001/2017-675</t>
  </si>
  <si>
    <t>Уведомление    № 55/307/001/2017-709                                                                                                                                                                    от 25.04.2017г.</t>
  </si>
  <si>
    <t>24.04.2017г.</t>
  </si>
  <si>
    <t>55/307/001/2017-702</t>
  </si>
  <si>
    <t>Уведомление    № 55/307/001/2017-702                                                                                                                                                                    от 24.04.2017г.</t>
  </si>
  <si>
    <t>55/307/001/2017-704</t>
  </si>
  <si>
    <t>Уведомление    № 55/307/001/2017-704                                                                                                                                                                    от 24.04.2017г.</t>
  </si>
  <si>
    <t>55/307/001/2017-703</t>
  </si>
  <si>
    <t>Уведомление    № 55/307/001/2017-703                                                                                                                                                                    от 24.04.2017г.</t>
  </si>
  <si>
    <t>55/307/001/2017-705</t>
  </si>
  <si>
    <t>Уведомление    № 55/307/001/2017-705                                                                                                                                                                    от 24.04.2017г.</t>
  </si>
  <si>
    <t>55/307/001/2017-718</t>
  </si>
  <si>
    <t>Уведомление    № 55/307/001/2017-718                                                                                                                                                                    от 25.04.2017г.</t>
  </si>
  <si>
    <t>55/307/001/2017-716</t>
  </si>
  <si>
    <t>Уведомление    № 55/307/001/2017-716                                                                                                                                                                    от 25.04.2017г.</t>
  </si>
  <si>
    <t>55/307/001/2017-723</t>
  </si>
  <si>
    <t>Уведомление    № 55/307/001/2017-723                                                                                                                                                                    от 25.04.2017г.</t>
  </si>
  <si>
    <t>55/307/001/2017-722</t>
  </si>
  <si>
    <t>Уведомление    № 55/307/001/2017-722                                                                                                                                                                    от 25.04.2017г.</t>
  </si>
  <si>
    <t>55/307/001/2017-732</t>
  </si>
  <si>
    <t>Уведомление    № 55/307/001/2017-732                                                                                                                                                                    от 25.04.2017г.</t>
  </si>
  <si>
    <t>55/307/001/2017-728</t>
  </si>
  <si>
    <t>Уведомление    № 55/307/001/2017-728                                                                                                                                                                    от 25.04.2017г.</t>
  </si>
  <si>
    <t>55/307/001/2017-730</t>
  </si>
  <si>
    <t>Уведомление    № 55/307/001/2017-730                                                                                                                                                                    от 25.04.2017г.</t>
  </si>
  <si>
    <t>55/307/001/2017-731</t>
  </si>
  <si>
    <t>Уведомление    № 55/307/001/2017-731                                                                                                                                                                    от 25.04.2017г.</t>
  </si>
  <si>
    <t>55/307/001/2017-699</t>
  </si>
  <si>
    <t>55/307/001/2017-717</t>
  </si>
  <si>
    <t>Уведомление    № 55/307/001/2017-699                                                                                                                                                                    от 24.04.2017г.</t>
  </si>
  <si>
    <t>Уведомление    № 55/307/001/2017-717                                                                                                                                                                    от 25.04.2017г.</t>
  </si>
  <si>
    <t>55/307/001/2017-719</t>
  </si>
  <si>
    <t>Уведомление    № 55/307/001/2017-719                                                                                                                                                                    от 24.04.2017г.</t>
  </si>
  <si>
    <t>55/307/001/2017-713</t>
  </si>
  <si>
    <t>Уведомление    № 55/307/001/2017-713                                                                                                                                                                    от 25.04.2017г.</t>
  </si>
  <si>
    <t>55/307/001/2017-712</t>
  </si>
  <si>
    <t>Уведомление    № 55/307/001/2017-712                                                                                                                                                                    от 24.04.2017г.</t>
  </si>
  <si>
    <t>55/307/001/2017-707</t>
  </si>
  <si>
    <t>Уведомление    № 55/307/001/2017-707                                                                                                                                                                    от 25.04.2017г.</t>
  </si>
  <si>
    <t>55/307/001/2017-706</t>
  </si>
  <si>
    <t>Омская область, Большереченский р-н, с. Могильно-Посельское, 1 отд.  IV -2</t>
  </si>
  <si>
    <t>55:02:000000:468</t>
  </si>
  <si>
    <t xml:space="preserve">Уведомление    № 55/307/001/2016-1588                                                                                                                                                                    от 29.08.2016г.  </t>
  </si>
  <si>
    <t>06.09.2016 г.</t>
  </si>
  <si>
    <t xml:space="preserve">Уведомление    № 55/307/001/2016-1655                                                                                                                                                                    от 06.09.2016г.  </t>
  </si>
  <si>
    <t xml:space="preserve">55/307/001/2016-1655 </t>
  </si>
  <si>
    <t>06.09.2016г.</t>
  </si>
  <si>
    <t xml:space="preserve">Уведомление    № 55/307/001/2016-1656                                                                                                                                                                    от 06.09.2016г.  </t>
  </si>
  <si>
    <t>01.09.2016г.</t>
  </si>
  <si>
    <t>Уведомление № 55/101/001/2017-24818 от 29.06.2017г.</t>
  </si>
  <si>
    <t>55/101/001/2017-1569</t>
  </si>
  <si>
    <t>Уведомление № 55/101/001/2017-1569от 03.08.2017г.</t>
  </si>
  <si>
    <t>09.08.2017г.</t>
  </si>
  <si>
    <t>55/307/001/2017-1666</t>
  </si>
  <si>
    <t>Уведомление    № 55/307/001/2017-1666                                                                                                                                                                   от 09.08.2017г.</t>
  </si>
  <si>
    <t>55/307/001/2017-1668</t>
  </si>
  <si>
    <t>Уведомление    № 55/307/001/2017-1668                                                                                                                                                                   от 09.08.2017г.</t>
  </si>
  <si>
    <t>55:02:060602:52</t>
  </si>
  <si>
    <t>55/101/001/2017-1710</t>
  </si>
  <si>
    <t>Уведомление № 55/101/001/2017-1710от 15.08.2017г.</t>
  </si>
  <si>
    <t>55/101/001/2017-1709</t>
  </si>
  <si>
    <t>Уведомление № 55/101/001/2017-1709от 15.08.2017г.</t>
  </si>
  <si>
    <t>12.10.2017г.</t>
  </si>
  <si>
    <t>55/307/001/2017-2087</t>
  </si>
  <si>
    <t>Уведомление    № 55/307/001/2017-2087                                                                                                                                                                   от 12.10.2017г.</t>
  </si>
  <si>
    <t>16.10.2017г.</t>
  </si>
  <si>
    <t>55/307/001/2017-2142</t>
  </si>
  <si>
    <t>Уведомление    № 55/307/001/2017-2142                                                                                                                                                                    от 16.10.2017г.</t>
  </si>
  <si>
    <t>55/307/001/2017-2141</t>
  </si>
  <si>
    <t>Уведомление    № 55/307/001/2017-2141                                                                                                                                                                    от 16.10.2017г.</t>
  </si>
  <si>
    <t>19.12.2017г.</t>
  </si>
  <si>
    <t>55/307/001/2017-2556</t>
  </si>
  <si>
    <t>Уведомление    № 55/307/001/2017-2556                                                                                                                                                                    от 19.12.2017г.</t>
  </si>
  <si>
    <t>55/307/001/2017-2559</t>
  </si>
  <si>
    <t>Уведомление    № 55/307/001/2017-2559                                                                                                                                                                    от 19.12.2017г.</t>
  </si>
  <si>
    <t>55/307/001/2017-2558</t>
  </si>
  <si>
    <t>Уведомление    № 55/307/001/2017-2558                                                                                                                                                                    от 19.12.2017г.</t>
  </si>
  <si>
    <t>55/307/001/2017-2560</t>
  </si>
  <si>
    <t>Уведомление    № 55/307/001/2017-2560                                                                                                                                                                    от 19.12.2017г.</t>
  </si>
  <si>
    <t>55/307/001/2017-2561</t>
  </si>
  <si>
    <t>Уведомление    № 55/307/001/2017-2561                                                                                                                                                                   от 19.12.2017г.</t>
  </si>
  <si>
    <t>Уведомление № 55/101/001/2017-24836 от 07.06.2017г.</t>
  </si>
  <si>
    <t>55/101/001/2017-24834</t>
  </si>
  <si>
    <t>Уведомление № 55/101/001/2017-24834 от 07.06.2017г.</t>
  </si>
  <si>
    <t>23.06.2017г.</t>
  </si>
  <si>
    <t xml:space="preserve">Уведомление    № 55/203/001/2017- 5203                                                                                                                                                          от 23.06.2017г.  </t>
  </si>
  <si>
    <t>55/203/001/2017-5203</t>
  </si>
  <si>
    <t>55/203/001/2017-5201</t>
  </si>
  <si>
    <t xml:space="preserve">Уведомление    № 55/203/001/2017- 5201                                                                                                                                                          от 23.06.2017г.  </t>
  </si>
  <si>
    <t>55/203/001/2017-5200</t>
  </si>
  <si>
    <t>55/101/001/2017-24818</t>
  </si>
  <si>
    <t>55/307/001/2017-952</t>
  </si>
  <si>
    <t>55/101/001/2017-31887</t>
  </si>
  <si>
    <t>Уведомление № 55/101/001/2017-31887от 26.07.2017г.</t>
  </si>
  <si>
    <t xml:space="preserve">Уведомление    № 55/203/001/2016-5200                                                                                                                                                           от 23.06.2017г.  </t>
  </si>
  <si>
    <t>Уведомление № 55/103/015/2015-1257 от 07.07.2015</t>
  </si>
  <si>
    <t>13.07.2015 г.</t>
  </si>
  <si>
    <t>Уведомление № 55/103/015/2015-1275 от 13.07.2015</t>
  </si>
  <si>
    <t>55/103/015/2015-1276</t>
  </si>
  <si>
    <t>Уведомление № 55/103/015/2015-1276 от 13.07.2015</t>
  </si>
  <si>
    <t>18.09.2015 г.</t>
  </si>
  <si>
    <t>55/003/001/2015-1106</t>
  </si>
  <si>
    <t>08.09.2015 г.</t>
  </si>
  <si>
    <t>Уведомление № 55/003/001/2015-1106 от 18.09.2015</t>
  </si>
  <si>
    <t>Уведомление № 55/003/001/2015-1767 от 08.09.2015</t>
  </si>
  <si>
    <t>55/003/001/2015-1767</t>
  </si>
  <si>
    <t>55/003/001/2015-1107</t>
  </si>
  <si>
    <t>Уведомление № 55/003/001/2015-1107 от 18.09.2015</t>
  </si>
  <si>
    <t>55/307/001/2016-1067</t>
  </si>
  <si>
    <t>Уведомление    № 55/307/001/2017-809                                                                                                                                                                    от 17.05.2017г.</t>
  </si>
  <si>
    <t>55/307/001/2017-809</t>
  </si>
  <si>
    <t>05.10.2016г.</t>
  </si>
  <si>
    <t>Уведомление    № 55/307/001/2016-1859                                                                                                                                                                    от 05.10.2016г.</t>
  </si>
  <si>
    <t>55/307/001/2016-1859</t>
  </si>
  <si>
    <t>Уведомление    № 55/307/001/2016-1858                                                                                                                                                                    от 05.10.2016г.</t>
  </si>
  <si>
    <t>55/307/001/2016-1858</t>
  </si>
  <si>
    <t>23.03.2017г.</t>
  </si>
  <si>
    <t>Уведомление    № 55/307/001/2017-359                                                                                                                                                                    от 23.03.2017г.</t>
  </si>
  <si>
    <t>55/307/001/2017-359</t>
  </si>
  <si>
    <t>Уведомление    № 55/307/001/2017-358                                                                                                                                                                    от 23.03.2017г.</t>
  </si>
  <si>
    <t>55/307/001/2017-358</t>
  </si>
  <si>
    <t>Уведомление    № 55/307/001/2017-354                                                                                                                                                                    от 23.03.2017г.</t>
  </si>
  <si>
    <t>55/307/001/2017-354</t>
  </si>
  <si>
    <t>Уведомление    № 55/307/001/2017-355                                                                                                                                                                    от 23.03.2017г.</t>
  </si>
  <si>
    <t>55/307/001/2017-355</t>
  </si>
  <si>
    <t>Уведомление    № 55/307/001/2017-357                                                                                                                                                                    от 23.03.2017г.</t>
  </si>
  <si>
    <t>55/307/001/2017-357</t>
  </si>
  <si>
    <t>Уведомление    № 55/307/001/2017-356                                                                                                                                                                    от 23.03.2017г.</t>
  </si>
  <si>
    <t>55/307/001/2017-356</t>
  </si>
  <si>
    <t>Уведомление    № 55/307/001/2017-384                                                                                                                                                                    от 29.03.2017г.</t>
  </si>
  <si>
    <t>29.03.2017г.</t>
  </si>
  <si>
    <t>55/307/001/2017-384</t>
  </si>
  <si>
    <t>12.04.2017г.</t>
  </si>
  <si>
    <t>Уведомление    № 55/307/001/2017-602                                                                                                                                                                    от 12.04.2017г.</t>
  </si>
  <si>
    <t>55/307/001/2017-602</t>
  </si>
  <si>
    <t>Уведомление    № 55/307/001/2017-383                                                                                                                                                                    от 29.03.2017г.</t>
  </si>
  <si>
    <t xml:space="preserve">55/307/001/2017-383 </t>
  </si>
  <si>
    <t>Уведомление    № 55/307/001/2017-635                                                                                                                                                                    от 14.04.2017г.</t>
  </si>
  <si>
    <t>55/307/001/2017-635</t>
  </si>
  <si>
    <t>Уведомление    № 55/307/001/2017-634                                                                                                                                                                    от 14.04.2017г.</t>
  </si>
  <si>
    <t>55/307/001/2017-634</t>
  </si>
  <si>
    <t>Уведомление    № 55/307/001/2017-653                                                                                                                                                                    от 14.04.2017г.</t>
  </si>
  <si>
    <t>55/307/001/2017-653</t>
  </si>
  <si>
    <t>Уведомление    № 55/307/001/2017-692                                                                                                                                                                    от 19.04.2017г.</t>
  </si>
  <si>
    <t>55/307/001/2017-692</t>
  </si>
  <si>
    <t>19.04.2017г.</t>
  </si>
  <si>
    <t>Уведомление    № 55/307/001/2017-691                                                                                                                                                                    от 19.04.2017г.</t>
  </si>
  <si>
    <t>55/307/001/2017-691</t>
  </si>
  <si>
    <t>Реквизиты документов-оснований возник. (прекращения) права муниц. собственности на недвиж. им-во</t>
  </si>
  <si>
    <t>Даты возник. и прекращения права муниц. собственности на недвиж. им-во</t>
  </si>
  <si>
    <t>Могильно-Посельское сельское поселение</t>
  </si>
  <si>
    <t>баланс.</t>
  </si>
  <si>
    <t>аморт.</t>
  </si>
  <si>
    <t>Наименование движимого имущества</t>
  </si>
  <si>
    <t>Сведения о балансовой стоимости движимого имущества и начисленной амортизации (износе)</t>
  </si>
  <si>
    <t>Даты возникновения и прекращения права муниципальной собственности на движимое имущество</t>
  </si>
  <si>
    <t>Реквизиты документов - оснований возникновения (прекращения) права муниципальной собственности на движимое имущество</t>
  </si>
  <si>
    <t>Сведения о правообладателе муниципального движимого имущества</t>
  </si>
  <si>
    <t>Сведения об установленных в отношении муниципального движимого имущества ограничениях (обременениях) с указанием основания и даты их возникновения и прекращения</t>
  </si>
  <si>
    <t>Акт приема-передачи от 08.11.2005 г.</t>
  </si>
  <si>
    <t>08.11.2005 г.</t>
  </si>
  <si>
    <t>-</t>
  </si>
  <si>
    <t>Регистрацион-ный номер</t>
  </si>
  <si>
    <t>Реест-ровый номер</t>
  </si>
  <si>
    <t>Идентификационный номер транспортного средства - ХТТ 31514050594553, марка транспортного средства - УАЗ 31514, регистрационный знак - М 885 РУ 55, 76 л.с.</t>
  </si>
  <si>
    <t>Примечание</t>
  </si>
  <si>
    <t>Земли сельскохозяйственного назначения</t>
  </si>
  <si>
    <t>Омская область, Большереченский р-н, с. Могильно-Посельское</t>
  </si>
  <si>
    <t>55/103/015/2015-1260</t>
  </si>
  <si>
    <t>08.07.2015 г.</t>
  </si>
  <si>
    <t>55/103/015/2015-1256</t>
  </si>
  <si>
    <t>55/103/015/2015-1258</t>
  </si>
  <si>
    <t>55/103/015/2015-1255</t>
  </si>
  <si>
    <t>55:02:000000:442</t>
  </si>
  <si>
    <t>55:02:000000:437</t>
  </si>
  <si>
    <t xml:space="preserve">Уведомление    № 55/120 /003/2016-105                                                      от 26.02.2016г.                                                                                                                            </t>
  </si>
  <si>
    <t>26.02.2016г.</t>
  </si>
  <si>
    <t xml:space="preserve">Уведомление    № 55/120 /003/2016-106                                                      от 26.02.2016г. </t>
  </si>
  <si>
    <t>5,33 га</t>
  </si>
  <si>
    <t>5,65 га</t>
  </si>
  <si>
    <t>13,94 га</t>
  </si>
  <si>
    <t>4,9 га</t>
  </si>
  <si>
    <t>6,2 га</t>
  </si>
  <si>
    <t>2,5 га</t>
  </si>
  <si>
    <t>55/120 /003/2016-105</t>
  </si>
  <si>
    <t>55/103/015/2015-1275</t>
  </si>
  <si>
    <t>55/103/015/2015-1257</t>
  </si>
  <si>
    <t>Уведомление № 55/103/015/2015-1261 от 08.07.2015</t>
  </si>
  <si>
    <t>Уведомление № 55/103/015/2015-1255 от 08.07.2015</t>
  </si>
  <si>
    <t>Уведомление № 55/103/015/2015-1258 от 08.07.2015</t>
  </si>
  <si>
    <t>55/120 /003/2016-106</t>
  </si>
  <si>
    <t xml:space="preserve">Уведомление    № 55/307/001/2016-687                                                      от 26.02.2016г. </t>
  </si>
  <si>
    <t>14.07.2016г.</t>
  </si>
  <si>
    <t xml:space="preserve">Уведомление    № 55/307/001/2016-1067                                                                                                                                                                    от 14.07.2016г.                                                                                                        </t>
  </si>
  <si>
    <t xml:space="preserve">Уведомление    № 55/307/001/2016-1066                                                                                                                                                                    от 14.07.2016г.                                                                                                        </t>
  </si>
  <si>
    <t>25.08.2016г.</t>
  </si>
  <si>
    <t xml:space="preserve">Уведомление    № 55/101/002/2016-29762                                                                                                                                                                    от 25.08.2016г.  </t>
  </si>
  <si>
    <t>55/101/002/2016-29762</t>
  </si>
  <si>
    <t xml:space="preserve">55/307/001/2016-1066 </t>
  </si>
  <si>
    <t>55/307/001/2016-687</t>
  </si>
  <si>
    <t>29.08.2016г.</t>
  </si>
  <si>
    <t xml:space="preserve">Уведомление    № 55/307/001/2016-1589                                                                                                                                                                    от 29.08.2016г.  </t>
  </si>
  <si>
    <t xml:space="preserve">55/307/001/2016-1589 </t>
  </si>
  <si>
    <t>Уведомление    № 55/307/001/2017-1008                                                                                                                                                     от 31.05.2017г.</t>
  </si>
  <si>
    <t>55/307/001/2017-1011</t>
  </si>
  <si>
    <t>Уведомление    № 55/307/001/2017-1011                                                                                                                                                               от 26.05.2017г.</t>
  </si>
  <si>
    <t>55/307/001/2017-1009</t>
  </si>
  <si>
    <t>Уведомление    № 55/307/001/2017-1009                                                                                                                                                     от 31.05.2017г.</t>
  </si>
  <si>
    <t>55/307/001/2017-1132</t>
  </si>
  <si>
    <t>Уведомление № 55/307/001/2017-1132 от 05.06.2017г.</t>
  </si>
  <si>
    <t>55/307/001/2017-1131</t>
  </si>
  <si>
    <t>Уведомление № 55/307/001/2017-1131 от 05.06.2017г.</t>
  </si>
  <si>
    <t>55/101/001/2017-24837</t>
  </si>
  <si>
    <t>Уведомление № 55/101/001/2017-24837 от 07.06.2017г.</t>
  </si>
  <si>
    <t>55/101/001/2017-24836</t>
  </si>
  <si>
    <t>55/307/001/2017-481</t>
  </si>
  <si>
    <t xml:space="preserve">Уведомление    № 55/307/001/2016-875                                                                                                                                                                 от 23.05.2017г.  </t>
  </si>
  <si>
    <t xml:space="preserve">Уведомление    № 55/307/001/2017- 874                                                                                                                                                             от 23.05.2017г.  </t>
  </si>
  <si>
    <t>55/307/001/2017-873</t>
  </si>
  <si>
    <t xml:space="preserve">Уведомление    № 55/307/001/2016-873                                                                                                                                                                 от 23.05.2017г.  </t>
  </si>
  <si>
    <t>55/307/001/2017-872</t>
  </si>
  <si>
    <t xml:space="preserve">Уведомление    № 55/307/001/2017- 872                                                                                                                                                             от 23.05.2017г.  </t>
  </si>
  <si>
    <t>6,3га</t>
  </si>
  <si>
    <t>55/307/001/2017-897</t>
  </si>
  <si>
    <t>55/307/001/2017-896</t>
  </si>
  <si>
    <t>55/307/001/2017-894</t>
  </si>
  <si>
    <t>Уведомление    № 55/307/001/2017-894                                                                                                                                                                   от 23.05.2017г.</t>
  </si>
  <si>
    <t xml:space="preserve"> 55-55-03/001/2012-553</t>
  </si>
  <si>
    <t>15.03.2012г</t>
  </si>
  <si>
    <t xml:space="preserve"> 55-55-03/001/2012-566</t>
  </si>
  <si>
    <t>03.09.2012г</t>
  </si>
  <si>
    <t>04.04.2013г</t>
  </si>
  <si>
    <t xml:space="preserve">Уведомление №55-55- 03/03/015/2013-157 </t>
  </si>
  <si>
    <t xml:space="preserve">Уведомление №55-55- 03/012/2012-169 </t>
  </si>
  <si>
    <t xml:space="preserve">Уведомление №55-55- 03/014/2013-860 </t>
  </si>
  <si>
    <t>08.11.2013г</t>
  </si>
  <si>
    <t>06.10.2014г</t>
  </si>
  <si>
    <t>12.11.2014г</t>
  </si>
  <si>
    <t>01.06.2015г</t>
  </si>
  <si>
    <t>55/203/001/2017-5204</t>
  </si>
  <si>
    <t xml:space="preserve">Уведомление    № 55/203/001/2016-5204                                                                                                                                                           от 23.06.2017г.  </t>
  </si>
  <si>
    <t xml:space="preserve">55/307/001/2016-1884 </t>
  </si>
  <si>
    <t>55/307/001/2016-1885</t>
  </si>
  <si>
    <t xml:space="preserve">Уведомление    № 55/307/001/2016-1648                                                                                                                                                                    от 01.09.2016г.  </t>
  </si>
  <si>
    <t>55/307/001/2016-1648</t>
  </si>
  <si>
    <t>23.09.2016г.</t>
  </si>
  <si>
    <t>55/307/001/2016-1789</t>
  </si>
  <si>
    <t xml:space="preserve">Уведомление    № 55/307/001/2016-1789                                                                                                                                                                    от 23.09.2016г. </t>
  </si>
  <si>
    <t xml:space="preserve">Уведомление    № 55/307/001/2016-1788                                                                                                                                                                    от 23.09.2016г. </t>
  </si>
  <si>
    <t>55/307/001/2016-1788</t>
  </si>
  <si>
    <t xml:space="preserve">23.09.2016г. </t>
  </si>
  <si>
    <t>11.10.2016г.</t>
  </si>
  <si>
    <t>Уведомление    № 55/307/001/2016-1911                                                                                                                                                                    от 11.10.2016г.</t>
  </si>
  <si>
    <t>55/307/001/2016-1911</t>
  </si>
  <si>
    <t>Уведомление    № 55/307/001/2016-1885                                                                                                                                                                    от 14.10.2016г.</t>
  </si>
  <si>
    <t>14.10.2016г.</t>
  </si>
  <si>
    <t>Уведомление    № 55/307/001/2016-1884                                                                                                                                                                    от 14.10.2016г.</t>
  </si>
  <si>
    <t>10.04.2017 г.</t>
  </si>
  <si>
    <t>Уведомление    № 55/307/001/2017-548                                                                                                                                                                    от 10.04.2017г.</t>
  </si>
  <si>
    <t>55/307/001/2017-548</t>
  </si>
  <si>
    <t>Уведомление    № 55/307/001/2017-553                                                                                                                                                                    от 11.04.2017г.</t>
  </si>
  <si>
    <t>55/307/001/2017-553</t>
  </si>
  <si>
    <t>Уведомление    № 55/307/001/2017-555                                                                                                                                                                    от 10.04.2017г.</t>
  </si>
  <si>
    <t>55/307/001/2017-555</t>
  </si>
  <si>
    <t>Уведомление    № 55/307/001/2017-560                                                                                                                                                                    от 11.04.2017г.</t>
  </si>
  <si>
    <t>55/307/001/2017-560</t>
  </si>
  <si>
    <t>11.04.2017г.</t>
  </si>
  <si>
    <t>Уведомление    № 55/307/001/2017-559                                                                                                                                                                    от 10.04.2017г.</t>
  </si>
  <si>
    <t>10.04.2017г.</t>
  </si>
  <si>
    <t>55/307/001/2017-559</t>
  </si>
  <si>
    <t>55/307/001/2017-558</t>
  </si>
  <si>
    <t>Уведомление    № 55/307/001/2017-558                                                                                                                                                                    от 11.04.2017г.</t>
  </si>
  <si>
    <t>Уведомление    № 55/307/001/2017-556                                                                                                                                                                    от 10.04.2017г.</t>
  </si>
  <si>
    <t>55/307/001/2017-556</t>
  </si>
  <si>
    <t>от 10.04.2017г.</t>
  </si>
  <si>
    <t>Уведомление    № 55/307/001/2017-568                                                                                                                                                                    от 11.04.2017г.</t>
  </si>
  <si>
    <t>55/307/001/2017-568</t>
  </si>
  <si>
    <t>Уведомление    № 55/307/001/2017-569                                                                                                                                                                    от 11.04.2017г.</t>
  </si>
  <si>
    <t>55/307/001/2017-569</t>
  </si>
  <si>
    <t>Уведомление    № 55/307/001/2017-582                                                                                                                                                                    от 12.04.2017г.</t>
  </si>
  <si>
    <t>55/307/001/2017-582</t>
  </si>
  <si>
    <t>55:02:000000:438</t>
  </si>
  <si>
    <t xml:space="preserve"> 12.04.2017г.</t>
  </si>
  <si>
    <t>Уведомление    № 55/307/001/2017-581                                                                                                                                                                    от 12.04.2017г.</t>
  </si>
  <si>
    <t>55/307/001/2017-581</t>
  </si>
  <si>
    <t>Уведомление    № 55/307/001/2017-587                                                                                                                                                                    от 12.04.2017г.</t>
  </si>
  <si>
    <t>55/307/001/2017-587</t>
  </si>
  <si>
    <t>55:02:000000:428</t>
  </si>
  <si>
    <t>Уведомление    № 55/307/001/2017-588                                                                                                                                                                    от 12.04.2017г.</t>
  </si>
  <si>
    <t xml:space="preserve">55/307/001/2017-588 </t>
  </si>
  <si>
    <t>Уведомление    № 55/307/001/2017-585                                                                                                                                                                    от 12.04.2017г.</t>
  </si>
  <si>
    <t>55/307/001/2017-585</t>
  </si>
  <si>
    <t>Уведомление    № 55/307/001/2017-584                                                                                                                                                                    от 12.04.2017г.</t>
  </si>
  <si>
    <t>55/307/001/2017-584</t>
  </si>
  <si>
    <t>Уведомление    № 55/307/001/2017-589                                                                                                                                                                    от 12.04.2017г.</t>
  </si>
  <si>
    <t>55/307/001/2017-589</t>
  </si>
  <si>
    <t>55/307/001/2017-577</t>
  </si>
  <si>
    <t>Уведомление    № 55/307/001/2017-577                                                                                                                                                                    от 12.04.2017г.</t>
  </si>
  <si>
    <t>Уведомление    № 55/307/001/2017-576                                                                                                                                                                    от 12.04.2017г.</t>
  </si>
  <si>
    <t>55/307/001/2017-576</t>
  </si>
  <si>
    <t>Уведомление    № 55/307/001/2017-618                                                                                                                                                                    от 14.04.2017г.</t>
  </si>
  <si>
    <t>14.04.2017г.</t>
  </si>
  <si>
    <t>55/307/001/2017-618</t>
  </si>
  <si>
    <t>Уведомление    № 55/307/001/2017-622                                                                                                                                                                    от 13.04.2017г.</t>
  </si>
  <si>
    <t>13.04.2017г.</t>
  </si>
  <si>
    <t xml:space="preserve">55/307/001/2017-622 </t>
  </si>
  <si>
    <t>Уведомление    № 55/307/001/2017-625                                                                                                                                                                    от 14.04.2017г.</t>
  </si>
  <si>
    <t>55/307/001/2017-625</t>
  </si>
  <si>
    <t>Уведомление    № 55/307/001/2017-624                                                                                                                                                                    от 14.04.2017г.</t>
  </si>
  <si>
    <t>55/307/001/2017-624</t>
  </si>
  <si>
    <t>Уведомление    № 55/307/001/2017-623                                                                                                                                                                    от 14.04.2017г.</t>
  </si>
  <si>
    <t>55/307/001/2017-623</t>
  </si>
  <si>
    <t>Уведомление    № 55/307/001/2017-619                                                                                                                                                                    от 13.04.2017г.</t>
  </si>
  <si>
    <t>55/307/001/2017-619</t>
  </si>
  <si>
    <t>Уведомление    № 55/307/001/2017-620                                                                                                                                                                    от 13.04.2017г.</t>
  </si>
  <si>
    <t>55/307/001/2017-620</t>
  </si>
  <si>
    <t>Уведомление    № 55/307/001/2017-621                                                                                                                                                                    от 13.04.2017г.</t>
  </si>
  <si>
    <t>55/307/001/2017-621</t>
  </si>
  <si>
    <t>Уведомление    № 55/307/001/2017-647                                                                                                                                                                    от 14.04.2017г.</t>
  </si>
  <si>
    <t>55/307/001/2017-647</t>
  </si>
  <si>
    <t>Уведомление    № 55/307/001/2017-645                                                                                                                                                                    от 14.04.2017г.</t>
  </si>
  <si>
    <t xml:space="preserve">55/307/001/2017-645 </t>
  </si>
  <si>
    <t>55/307/001/2017-648</t>
  </si>
  <si>
    <t>Уведомление    № 55/307/001/2017-386                                                                                                                                                                    от 29.03.2017г.</t>
  </si>
  <si>
    <t>55/307/001/2017-386</t>
  </si>
  <si>
    <t>55/307/001/2017-389</t>
  </si>
  <si>
    <t>Уведомление    № 55/307/001/2017-391                                                                                                                                                                    от 29.03.2017г.</t>
  </si>
  <si>
    <t>55/307/001/2017-391</t>
  </si>
  <si>
    <t>Уведомление    № 55/307/001/2017-444                                                                                                                                                                    от 29.03.2017г.</t>
  </si>
  <si>
    <t xml:space="preserve">55/307/001/2017-444 </t>
  </si>
  <si>
    <t>55/307/001/2017-445</t>
  </si>
  <si>
    <t>Уведомление    № 55/307/001/2017-432                                                                                                                                                                    от 03.04.2017г.</t>
  </si>
  <si>
    <t>55/307/001/2017-432</t>
  </si>
  <si>
    <t>Уведомление    № 55/307/001/2017-431                                                                                                                                                                    от 03.04.2017г.</t>
  </si>
  <si>
    <t>55/307/001/2017-431</t>
  </si>
  <si>
    <t>Уведомление    № 55/307/001/2017-450                                                                                                                                                                    от 31.03.2017г.</t>
  </si>
  <si>
    <t>31.03.2017г.</t>
  </si>
  <si>
    <t>55/307/001/2017-450</t>
  </si>
  <si>
    <t>Уведомление    № 55/307/001/2017-433                                                                                                                                                                    от 31.03.2017г.</t>
  </si>
  <si>
    <t>55/307/001/2017-433</t>
  </si>
  <si>
    <t>Уведомление    № 55/307/001/2017-445                                                                                                                                                                    от 29.03.2017г.</t>
  </si>
  <si>
    <t>Уведомление    № 55/307/001/2017-439                                                                                                                                                                    от 29.03.2017г.</t>
  </si>
  <si>
    <t xml:space="preserve">55/307/001/2017-439 </t>
  </si>
  <si>
    <t>Уведомление    № 55/307/001/2017-442                                                                                                                                                                    от 29.03.2017г.</t>
  </si>
  <si>
    <t>55/307/001/2017-442</t>
  </si>
  <si>
    <t>Уведомление    № 55/307/001/2017-436                                                                                                                                                                    от 29.03.2017г.</t>
  </si>
  <si>
    <t>55/307/001/2017-436</t>
  </si>
  <si>
    <t>Уведомление    № 55/307/001/2017-697                                                                                                                                                                    от 19.04.2017г.</t>
  </si>
  <si>
    <t>55/307/001/2017-697</t>
  </si>
  <si>
    <t>Уведомление    № 55/307/001/2017-698                                                                                                                                                                    от 19.04.2017г.</t>
  </si>
  <si>
    <t>55/307/001/2017-698</t>
  </si>
  <si>
    <t>Уведомление    № 55/307/001/2017-694                                                                                                                                                                    от 19.04.2017г.</t>
  </si>
  <si>
    <t>55/307/001/2017-694</t>
  </si>
  <si>
    <t>Уведомление    № 55/307/001/2017-695                                                                                                                                                                    от 19.04.2017г.</t>
  </si>
  <si>
    <t xml:space="preserve">55/307/001/2017-695 </t>
  </si>
  <si>
    <t>Уведомление    № 55/307/001/2017-711                                                                                                                                                                    от 25.04.2017г.</t>
  </si>
  <si>
    <t>25.04.2017г.</t>
  </si>
  <si>
    <t xml:space="preserve">55/307/001/2017-711 </t>
  </si>
  <si>
    <t>Уведомление    № 55/307/001/2017-710                                                                                                                                                                    от 25.04.2017г.</t>
  </si>
  <si>
    <t xml:space="preserve">55/307/001/2017-710 </t>
  </si>
  <si>
    <t>55/307/001/2017-708</t>
  </si>
  <si>
    <t>Уведомление    № 55/307/001/2017-708                                                                                                                                                                    от 25.04.2017г.</t>
  </si>
  <si>
    <t>55/307/001/2017-709</t>
  </si>
  <si>
    <t>55:02:000000:466</t>
  </si>
  <si>
    <t>31.03.2017 г.</t>
  </si>
  <si>
    <t>55/307/001/2017-448</t>
  </si>
  <si>
    <t>Уведомление    № 55/307/001/2017-448                                                                                                                                                                    от 31.03.2017г.</t>
  </si>
  <si>
    <t>55:02:000000:444</t>
  </si>
  <si>
    <t>55/307/001/2017-449</t>
  </si>
  <si>
    <t>Уведомление    № 55/307/001/2017-449                                                                                                                                                                    от 31.03.2017г.</t>
  </si>
  <si>
    <t>55/307/001/2017-454</t>
  </si>
  <si>
    <t>Уведомление    № 55/307/001/2017-454                                                                                                                                                                    от 31.03.2017г.</t>
  </si>
  <si>
    <t>55/307/001/2017-410</t>
  </si>
  <si>
    <t>Уведомление    № 55/307/001/2017-410                                                                                                                                                                    от 31.03.2017г.</t>
  </si>
  <si>
    <t>55/307/001/2017-409</t>
  </si>
  <si>
    <t>Уведомление    № 55/307/001/2017-409                                                                                                                                                                    от 31.03.2017г.</t>
  </si>
  <si>
    <t>55/307/001/2017-447</t>
  </si>
  <si>
    <t>Уведомление    № 55/307/001/2017-447                                                                                                                                                                    от 31.03.2017г.</t>
  </si>
  <si>
    <t>55/307/001/2017-446</t>
  </si>
  <si>
    <t>Уведомление    № 55/307/001/2017-446                                                                                                                                                                    от 31.03.2017г.</t>
  </si>
  <si>
    <t>04.04.2017 г.</t>
  </si>
  <si>
    <t>55/307/001/2017-455</t>
  </si>
  <si>
    <t>Уведомление    № 55/307/001/2017-455                                                                                                                                                                    от 31.03.2017г.</t>
  </si>
  <si>
    <t>55/307/001/2017-479</t>
  </si>
  <si>
    <t>Уведомление    № 55/307/001/2017-479                                                                                                                                                                    от 04.04.2017г.</t>
  </si>
  <si>
    <t xml:space="preserve">55/307/001/2017-650 </t>
  </si>
  <si>
    <t>55/307/001/2017-742</t>
  </si>
  <si>
    <t>55-55-03/012/2012-169</t>
  </si>
  <si>
    <t>55/103/015/2015-993</t>
  </si>
  <si>
    <t>Омская область, Большереченский р-н,  Могильно-Посельское сельское поселение, 1 отд., Ш - к</t>
  </si>
  <si>
    <t>Омская область, Большереченский р-н,  Могильно-Посельское сельское поселение,  2 отд., I - 1к</t>
  </si>
  <si>
    <t>Омская область, Большереченский р-н,  Могильно-Посельское сельское поселение,   2 отд., I - 1к</t>
  </si>
  <si>
    <t>Омская область, Большереченский р-н,  Могильно-Посельское сельское поселение, 1 отд., I - к</t>
  </si>
  <si>
    <t>Омская область, Большереченский р-н,  Могильно-Посельское сельское поселение,  4 отд., I - 4</t>
  </si>
  <si>
    <t xml:space="preserve">Омская область, Большереченский р-н,  Могильно-Посельское сельское поселение,  1 отд., IV - 1 </t>
  </si>
  <si>
    <t xml:space="preserve">Омская область, Большереченский р-н,  Могильно-Посельское сельское поселение, 1 отд., IV - 1 </t>
  </si>
  <si>
    <t xml:space="preserve">Омская область, Большереченский р-н,  Могильно-Посельское сельское поселение,  2 отд., I-1к  </t>
  </si>
  <si>
    <t xml:space="preserve">Омская область, Большереченский р-н,  Могильно-Посельское сельское поселение,   2 отд., I-1к  </t>
  </si>
  <si>
    <t xml:space="preserve">Омская область, Большереченский р-н, . Могильно-Посельское сельское поселение,  1 отд., 1-к  </t>
  </si>
  <si>
    <t>Омская область, Большереченский р-н, с. Могильно-Посельское,2 отд. III - 1 к.</t>
  </si>
  <si>
    <t>Омская область, Большереченский р-н,  Могильно-Посельское сельское поселение, 2 отд., IV с</t>
  </si>
  <si>
    <t>Сооружение-водопровод</t>
  </si>
  <si>
    <t>Омская обл., Большереченский р-н, расположен от Центрального водозабора №1 по ул. Чехова до башни Рожновского на отделении №1 и №2</t>
  </si>
  <si>
    <t>Протяженность - 5634 п.м., материал - чугун, прочие устройства: 3 задвижки, 18 колонок</t>
  </si>
  <si>
    <t>14.03.2012г.</t>
  </si>
  <si>
    <t>55-55-03/001/2012-556</t>
  </si>
  <si>
    <t>Договор дарения от 31.12.2008 г. № б/н</t>
  </si>
  <si>
    <t>Сооружение-скважина</t>
  </si>
  <si>
    <t>Омская обл., Большереченский р-н, д. Могильно-Старожильск, северо-западная окраина</t>
  </si>
  <si>
    <t>55-03-6005596</t>
  </si>
  <si>
    <t>Глубина - 75 м, обсадная труба ф 219 мм, выполнен затрубный цементаж обсадной колонны 0-20 м, фильтровая колонна ф 168 мм на глубине от 48 до 68 м. Насос установлен на глубине 46 м</t>
  </si>
  <si>
    <t>55-55-03/001/2012-558</t>
  </si>
  <si>
    <t>Омская обл., Большереченский р-н, д. Могильно-Старожильск, западная окраина</t>
  </si>
  <si>
    <t>55-03-6005605</t>
  </si>
  <si>
    <t>Глубина - 75 м, обсадная труба ф 219 мм, выполнен затрубный цементаж обсадной колонны 0-20 м, фильтровая колонна ф 114 мм на глубине от 46 до 64 м. Насос установлен на глубине 40 м</t>
  </si>
  <si>
    <t>55-55-03/001/2012-559</t>
  </si>
  <si>
    <t>Омская обл., Большереченский р-н, д. Моховое Озеро, юго-западная окраина</t>
  </si>
  <si>
    <t>55-03-6005606</t>
  </si>
  <si>
    <t>Глубина -120 м, обсадная труба ф 219 мм, выполнен затрубный цементаж обсадной колонны 0-20 м, фильтровая колонна ф 114 мм на глубине от 90 до 117 м. Насос установлен на глубине 70 м</t>
  </si>
  <si>
    <t>55-55-03/001/2012-560</t>
  </si>
  <si>
    <t xml:space="preserve">Сооружение - скважина </t>
  </si>
  <si>
    <t>Омская обл., Большереченский р-н, д. Рямовка, юго-западная окраина</t>
  </si>
  <si>
    <t>55-03-6005598</t>
  </si>
  <si>
    <t xml:space="preserve">Глубина - 106,5 м, обсадная труба ф 219 мм, выполнен затрубный цементаж обсадной колонны 0-20 м, фильтровая колонна ф 114 мм на глубине от 85,5 до 106,5 м. Насос установлен на глубине 40 м </t>
  </si>
  <si>
    <t>55-55-03/001/2012-561</t>
  </si>
  <si>
    <t>Омская обл., Большереченский р-н, д. Могильно-Старожильск, восточная окраина</t>
  </si>
  <si>
    <t>55-03-6005625</t>
  </si>
  <si>
    <t xml:space="preserve">Глубина - 118 м, обсадная труба ф 219 мм, выполнен затрубный цементаж обсадной колонны 0-20 м, фильтровая колонна ф 168 мм на глубине от 91 до 112 м. Насос установлен на глубине 60 м </t>
  </si>
  <si>
    <t>55-55-03/001/2012-562</t>
  </si>
  <si>
    <t>Сооружение – скважина</t>
  </si>
  <si>
    <t>Омская обл., Большереченский р-н, д. Могильно-Старожильск, северная окраина</t>
  </si>
  <si>
    <t>55-03-6005597</t>
  </si>
  <si>
    <t>Глубина - 75 м, обсадная труба ф 219 мм, выполнен затрубный цементаж обсадной колонны 0-20 м, фильтровая колонна ф 168 мм на глубине от 54 до 70 м. Насос установлен на глубине 50 м</t>
  </si>
  <si>
    <t>55-55-03/001/2012-563</t>
  </si>
  <si>
    <t>Сооружение – памятник войнам-землякам</t>
  </si>
  <si>
    <t>55-55-03/004/2007-904</t>
  </si>
  <si>
    <t>Площадь - 104,6 кв.м, материал - цемент</t>
  </si>
  <si>
    <t>25.09.2007г.</t>
  </si>
  <si>
    <t>Акт приема-передачи имущества от 25.05.2007 г.</t>
  </si>
  <si>
    <t>Сооружение-памятник войнам-землякам</t>
  </si>
  <si>
    <t>Омская обл., Большереченский р-н, с. Могильно-Посельское, ул. Чехова, д.120, Д</t>
  </si>
  <si>
    <t>55-55-03/004/2007-903</t>
  </si>
  <si>
    <t>Площадь - 124,2 кв.м, материал - цемент</t>
  </si>
  <si>
    <t>Омская обл., Большереченский р-н, д. Моховое Озеро, ул. Луговая, д. 25, Е</t>
  </si>
  <si>
    <t>55-55-03/004/2007-902</t>
  </si>
  <si>
    <t>Площадь - 23,0 кв.м, материал - цемент</t>
  </si>
  <si>
    <t>Здание – миникотельная к жилому дому, литер А</t>
  </si>
  <si>
    <t>Омская обл., Большереченский р-н, с. Могильно-Посельское, ул. Омская, №1 А</t>
  </si>
  <si>
    <t>55-55-03/004/2007-899</t>
  </si>
  <si>
    <t>Площадь - 47,3 кв.м, материал стен - панели, материал перекрытий - железобетон, материал крышы - шифер</t>
  </si>
  <si>
    <t>02.10.2007г.</t>
  </si>
  <si>
    <t>Теплотрасса</t>
  </si>
  <si>
    <t>Омская обл., Большереченский р-н, с. Могильно-Посельское, от миникотельной до ул. Омская №1, №2, ул. Чехова 97, Е</t>
  </si>
  <si>
    <t>55-55-03/004/2007-901</t>
  </si>
  <si>
    <t>Протяженность -249,5 м, материал трубопровода - сталь, материал изоляции - битум, материал задвижек - чугун</t>
  </si>
  <si>
    <t>Водопровод</t>
  </si>
  <si>
    <t>Омская обл., Большереченский р-н, д. Рямовка, ул.Молодежная</t>
  </si>
  <si>
    <t>55:02:060301:186</t>
  </si>
  <si>
    <t>Протяженность - 763 м, материал - полиэтилен, прочие устройства - 6 водозаборных колонок</t>
  </si>
  <si>
    <t>29.12.2012г.</t>
  </si>
  <si>
    <t>55-55-03/015/2012-897</t>
  </si>
  <si>
    <t>Разрешение на ввод объекта в эксплуатацию №RИ 55502305-03-12 от 06.11.2012г.,  Разрешение на строительство №RN 55502305-05-11 от 06.11.2012г.</t>
  </si>
  <si>
    <t>Омская область, Большереченский р-н, с. Могильно-Посельское, 2-ая Кооперативной от ВК-1 до ВК-14 по ул. 2-я Кооперативная, ВК-16 ул. 1-я Кооперативная, ул. Комсомольская</t>
  </si>
  <si>
    <t>55-55-03/004/2007-900</t>
  </si>
  <si>
    <t>Протяженность - 7446,9 п.м., материал - чугун, полиэтилен, прочие устройства: 16 задвижек, 2 гидранта, 1 водозаборная колонка</t>
  </si>
  <si>
    <t>Омская обл., Большереченский р-н, д. Большемурлы, ул. Лесная, от скважины ул. Лесная № 11 Б до водозаборной колонки</t>
  </si>
  <si>
    <t>55:02:060502:101</t>
  </si>
  <si>
    <t>Протяженность - 6 м, материал - полиэтилен, прочие устройства - 1 водозаборная колонка</t>
  </si>
  <si>
    <t>55-55-03/015/2012-913</t>
  </si>
  <si>
    <t>Разрешение на ввод объекта в эксплуатацию №RИ 55502305-04-12 от 13.12.2012г.,  Разрешение на строительство №RN 55502305-07-12 от 06.11.2012г.</t>
  </si>
  <si>
    <t>Сооружение дорожного транспорта</t>
  </si>
  <si>
    <t>Омская обл., Большереченский р-н, с. Могильно-Посельское, ул. Чехова, от дома 12 ул Чехова до автомобильной дороги "Омск-Тара-Маяк-Рямовка"</t>
  </si>
  <si>
    <t>55:02:000000:8252</t>
  </si>
  <si>
    <t>Протяженность -    470 м</t>
  </si>
  <si>
    <t>25.03.2014г.</t>
  </si>
  <si>
    <t>55-55-03/015/2014-567</t>
  </si>
  <si>
    <t>Решение Совета Могильно-Посельского сельского поселения Большереченского муниципального района Омской области № 169 от 29.06.2009г. "Об утверждении перечня автомобильных дорог общего пользования местного значения, относящихся к собственности Могильно-Посельского сельского поселения Большереченского муниципального района Омской области"</t>
  </si>
  <si>
    <t>Омская обл., Большереченский р-н, с. Могильно-Посельское, ул. Лесная</t>
  </si>
  <si>
    <t>55:02:060104:166</t>
  </si>
  <si>
    <t>Протяженность -   463 м</t>
  </si>
  <si>
    <t>28.04.2016г.</t>
  </si>
  <si>
    <t>22/201/16-174775</t>
  </si>
  <si>
    <t>Омская обл., Большереченский р-н, д. Могильно-Старожильск, ул. Буденного</t>
  </si>
  <si>
    <t>55:02:060203:417</t>
  </si>
  <si>
    <t>Протяженность -   430 м</t>
  </si>
  <si>
    <t>30.03.2016г.</t>
  </si>
  <si>
    <t>55/201/16-126913</t>
  </si>
  <si>
    <t>Омская обл., Большереченский р-н, д. Могильно-Старожильск, ул. Октябрьская</t>
  </si>
  <si>
    <t>55:02:060203:419</t>
  </si>
  <si>
    <t>Протяженность -     428 м</t>
  </si>
  <si>
    <t>55/201/16-126925</t>
  </si>
  <si>
    <t>Омская обл., Большереченский р-н, д. Могильно-Старожильск, ул. 22 Апреля</t>
  </si>
  <si>
    <t>55:02:060203:416</t>
  </si>
  <si>
    <t>Протяженность -    460 м</t>
  </si>
  <si>
    <t>01.04.2016г.</t>
  </si>
  <si>
    <t>55/201/16-132577</t>
  </si>
  <si>
    <t>Омская обл., Большереченский р-н, д. Могильно-Старожильск, ул. Победы</t>
  </si>
  <si>
    <t>55:02:060203:418</t>
  </si>
  <si>
    <t>Протяженность -    452 м</t>
  </si>
  <si>
    <t>55/201/16-126999</t>
  </si>
  <si>
    <t>Омская обл., Большереченский р-н, д. Могильно-Старожильск, ул. Комсомольская</t>
  </si>
  <si>
    <t>55:02:060201:138</t>
  </si>
  <si>
    <t>Протяженность -   281 м</t>
  </si>
  <si>
    <t>13.04.2016г.</t>
  </si>
  <si>
    <t>55/201/16-148858</t>
  </si>
  <si>
    <t>Омская обл., Большереченский р-н, д. Могильно-Старожильск, ул. Кооперативная 2-я</t>
  </si>
  <si>
    <t>55:02:060202:152</t>
  </si>
  <si>
    <t>Протяженность -    265 м</t>
  </si>
  <si>
    <t>55/201/16-148897</t>
  </si>
  <si>
    <t>Омская обл., Большереченский р-н, д. Могильно-Старожильск, ул. 1-я Кооперативная</t>
  </si>
  <si>
    <t>55:02:060202:151</t>
  </si>
  <si>
    <t>Протяженность -     327 м</t>
  </si>
  <si>
    <t>28.04.2016 г.</t>
  </si>
  <si>
    <t>55/201/16-174765</t>
  </si>
  <si>
    <t>Омская обл., Большереченский р-н, д. Могильно-Старожильск, ул. Чехова</t>
  </si>
  <si>
    <t>55:02:000000:8251</t>
  </si>
  <si>
    <t>Протяженность -   1708 м</t>
  </si>
  <si>
    <t>55-55-03/015/2014-549</t>
  </si>
  <si>
    <t>Омская обл., Большереченский р-н, с. Могильно-Посельское, ул. Чехова</t>
  </si>
  <si>
    <t>55:02:000000:8250</t>
  </si>
  <si>
    <t>Протяженность -   1802 м</t>
  </si>
  <si>
    <t>55-55-03/015/2014-566</t>
  </si>
  <si>
    <t>Омская обл., Большереченский р-н, с. Могильно-Посельское, ул. Юбилейная</t>
  </si>
  <si>
    <t>55:02:060104:168</t>
  </si>
  <si>
    <t>Протяженность -   453 м</t>
  </si>
  <si>
    <t>55/201/16-148937</t>
  </si>
  <si>
    <t>Земельный участок</t>
  </si>
  <si>
    <t>17.08.2012г.</t>
  </si>
  <si>
    <t>55-55-03/012/2012-065</t>
  </si>
  <si>
    <t>55-55-03/012/2012-066</t>
  </si>
  <si>
    <t>14.07.2015г.</t>
  </si>
  <si>
    <t>55-55/003-55/103/015/2015-1336/1</t>
  </si>
  <si>
    <t>55-55/003-55/103/015/2015-1337/1</t>
  </si>
  <si>
    <t>55-55/003-55/103/015/2015-1338/1</t>
  </si>
  <si>
    <t>55-55-03/012/2012-064</t>
  </si>
  <si>
    <t>55/307/001/2017-1077</t>
  </si>
  <si>
    <t>Уведомление № 55/307/001/2017-1076 от 02.06.2017г.</t>
  </si>
  <si>
    <t>Уведомление № 55/307/001/2017-1077 от 02.06.2017г.</t>
  </si>
  <si>
    <t>55/307/001/2017-1076</t>
  </si>
  <si>
    <t>Уведомление    № 55/307/001/2018-441                                                                                                                                                                    от 04.04.2018г.</t>
  </si>
  <si>
    <t>55/307/001/2018-522</t>
  </si>
  <si>
    <t>Уведомление № 55/307/001/2018-522 от 04.04.2018г.</t>
  </si>
  <si>
    <t>Уведомление    № 55/307/001/2017-389                                                                                                                                                                    от 29.03.2017г.</t>
  </si>
  <si>
    <t>Уведомление №55/103/015/2015-993 от 01.06.2015</t>
  </si>
  <si>
    <t>Уведомление №55-55- 03/021/2014-471 от 12.11.2014</t>
  </si>
  <si>
    <t>Уведомление №55-55- 03/021/2014-207 от 06.10.2014</t>
  </si>
  <si>
    <t>Пункт 1.1 статьи 19 Земельного Кодекса Российской Федерации, ФЗ №136-ФЗ от 25.10.2001г.</t>
  </si>
  <si>
    <t>55-55-03/001/2011-108</t>
  </si>
  <si>
    <t>П.1.1 статьи 19 Земельного Кдекса РФ,ФЗ №136-ФЗ от 25.10.2001г.</t>
  </si>
  <si>
    <t>55-55-03/015/2014-356</t>
  </si>
  <si>
    <t>55-55-03/015/2014-354</t>
  </si>
  <si>
    <t>22.12.2014г.</t>
  </si>
  <si>
    <t>55-55-03/015/2014-353</t>
  </si>
  <si>
    <t>55-55-03/015/2014-355</t>
  </si>
  <si>
    <t>КУВД-001/2018-4538960</t>
  </si>
  <si>
    <t>Уведомление № КУВД-001/2018-4538960 от 05.10.2018 г.</t>
  </si>
  <si>
    <t>КУВД-001/2018-4539422</t>
  </si>
  <si>
    <t>Уведомление № КУВД-001/2018-4539422 от 05.10.2018 г.</t>
  </si>
  <si>
    <t xml:space="preserve">КУВД-001/2018-4441186 </t>
  </si>
  <si>
    <t>Уведомление № КУВД-001/2018-4441186 от 20.12.2018 г.</t>
  </si>
  <si>
    <t>КУВД-001/2018-4443130</t>
  </si>
  <si>
    <t>Уведомление № КУВД-001/2018-4443130 от 09.10.2018</t>
  </si>
  <si>
    <t>КУВД-001/2018-4443758</t>
  </si>
  <si>
    <t>Уведомление № КУВД-001/2018-4443758 от  10.10.2018</t>
  </si>
  <si>
    <t>КУВД-001/2018-4440615</t>
  </si>
  <si>
    <t>Уведомление № КУВД-001/2018-4440615 от  09.10.2018</t>
  </si>
  <si>
    <t>КУВД-001/2018-4439305</t>
  </si>
  <si>
    <t>Уведомление № КУВД-001/2018-44393055 от  09.10.2018</t>
  </si>
  <si>
    <t>КУВД-001/2018-4439905</t>
  </si>
  <si>
    <t>Уведомление № КУВД-001/2018-4439905 от  10.10.2018</t>
  </si>
  <si>
    <t>КУВД-001/2018-6602189</t>
  </si>
  <si>
    <t>Уведомление № КУВД-001/2018-6602189 от  28.11.2018</t>
  </si>
  <si>
    <t>КУВД-001/2018-4441980</t>
  </si>
  <si>
    <t>Уведомление № КУВД-001/2018-4441980 от  15.10.2018</t>
  </si>
  <si>
    <t>ИСХ-01263/МО-18</t>
  </si>
  <si>
    <t>Уведомление № ИСХ-01263/МО-18 от  19.10.2018</t>
  </si>
  <si>
    <t>КУВД-001/2018-5370568</t>
  </si>
  <si>
    <t>Уведомление №КУВД-001/2018-5370568 от  30.10.2018</t>
  </si>
  <si>
    <t>ИСХ-01271/ЛЮ-18</t>
  </si>
  <si>
    <t>Уведомление №ИСХ-01271/ЛЮ-18 от  23.10.2018</t>
  </si>
  <si>
    <t>ИСХ-01300/ЛЮ-18</t>
  </si>
  <si>
    <t>Уведомление №ИСХ-01300/ЛЮ-18 от  30.10.2018</t>
  </si>
  <si>
    <t>КУВД-001/2018-5693532</t>
  </si>
  <si>
    <t>Уведомление №КУВД-001/2018-5693532 от 08.11.2018 г.</t>
  </si>
  <si>
    <t>КУВД-001/2018-5679418</t>
  </si>
  <si>
    <t>Уведомление №КУВД-001/2018-5679418 от 08.11.2018</t>
  </si>
  <si>
    <t>КУВД-001/2018-5677934</t>
  </si>
  <si>
    <t>Уведомление №КУВД-001/2018-5677934 от 08.11.2018</t>
  </si>
  <si>
    <t>КУВД-001/2018-6726538</t>
  </si>
  <si>
    <t>Уведомление №КУВД-001/2018-6726538 от 27.11.2018</t>
  </si>
  <si>
    <t>КУВД-001/2018-6735637</t>
  </si>
  <si>
    <t>Уведомление №КУВД-001/2018-6735637 от 28.11.2018</t>
  </si>
  <si>
    <t>КУВД-001/2018-7044922</t>
  </si>
  <si>
    <t>Уведомление №КУВД-001/2018-7044922 от 05.10.2018</t>
  </si>
  <si>
    <t>КУВД-001/2018-7182745</t>
  </si>
  <si>
    <t>Уведомление №КУВД-001/2018-7182745 от 04.12.2018</t>
  </si>
  <si>
    <t>КУВД-001/2018-7451862</t>
  </si>
  <si>
    <t>Уведомление №КУВД-001/2018-7451862 от 06.12.2018</t>
  </si>
  <si>
    <t>Омская обл.,  Большереченский р-н, д. Рямовка, ул.Рязанская, № 48 В</t>
  </si>
  <si>
    <r>
      <t xml:space="preserve"> </t>
    </r>
    <r>
      <rPr>
        <b/>
        <i/>
        <sz val="10"/>
        <color theme="1"/>
        <rFont val="Times New Roman"/>
        <family val="1"/>
        <charset val="204"/>
      </rPr>
      <t>55-55-03/015/2013-157</t>
    </r>
  </si>
  <si>
    <r>
      <t xml:space="preserve"> </t>
    </r>
    <r>
      <rPr>
        <b/>
        <i/>
        <sz val="10"/>
        <color theme="1"/>
        <rFont val="Times New Roman"/>
        <family val="1"/>
        <charset val="204"/>
      </rPr>
      <t>55-55-03/014/2013-860</t>
    </r>
  </si>
  <si>
    <r>
      <t xml:space="preserve"> </t>
    </r>
    <r>
      <rPr>
        <b/>
        <i/>
        <sz val="10"/>
        <color theme="1"/>
        <rFont val="Times New Roman"/>
        <family val="1"/>
        <charset val="204"/>
      </rPr>
      <t>55-55-03/021/2014-207</t>
    </r>
  </si>
  <si>
    <r>
      <t xml:space="preserve"> </t>
    </r>
    <r>
      <rPr>
        <b/>
        <i/>
        <sz val="10"/>
        <color theme="1"/>
        <rFont val="Times New Roman"/>
        <family val="1"/>
        <charset val="204"/>
      </rPr>
      <t>55-55-03/021/2014-471</t>
    </r>
  </si>
  <si>
    <t>КУВД-001/2018-8437709</t>
  </si>
  <si>
    <t>Уведомление №КУВД-001/2018-8437709 от 09.01.2019</t>
  </si>
  <si>
    <t>КУВД-001/2018-8437506</t>
  </si>
  <si>
    <t>Уведомление №КУВД-001/2018-8437506 от 09.01.2019</t>
  </si>
  <si>
    <t>КУВД-001/2019-119200</t>
  </si>
  <si>
    <t>Уведомление №КУВД-001/2019-119200 от 21.01.2019</t>
  </si>
  <si>
    <t>КУВД-001/2019-117021</t>
  </si>
  <si>
    <t>Уведомление №КУВД-001/2019-117021 от 21.01.2019</t>
  </si>
  <si>
    <t>КУВД-001/2019-119121</t>
  </si>
  <si>
    <t>Уведомление №КУВД-001/2019-119121 от 21.01.2019</t>
  </si>
  <si>
    <t>КУВД-001/2019-118892</t>
  </si>
  <si>
    <t>Уведомление №КУВД-001/2019-118892 от 14.01.2019</t>
  </si>
  <si>
    <t>КУВД-001/2019-117730</t>
  </si>
  <si>
    <t>КУВД-001/2019-118513</t>
  </si>
  <si>
    <t>КУВД-001/2019-116987</t>
  </si>
  <si>
    <t>Уведомление №КУВД-001/2019-118513 от 21.01.2019</t>
  </si>
  <si>
    <t>Уведомление №КУВД-001/2019-117730 от 21.01.2019</t>
  </si>
  <si>
    <t>Уведомление №КУВД-001/2019-116987 от 21.01.2019</t>
  </si>
  <si>
    <t>КУВД-001/2019-573327</t>
  </si>
  <si>
    <t>Уведомление №КУВД-001/2019-573327 от 31.01.2019</t>
  </si>
  <si>
    <t>КУВД-001/2019-133487</t>
  </si>
  <si>
    <t>Уведомление №КУВД-001/2019-133487 от 22.01.2019</t>
  </si>
  <si>
    <t>КУВД-001/2019-132045</t>
  </si>
  <si>
    <t>Уведомление №КУВД-001/2019-132045 от 21.01.2019</t>
  </si>
  <si>
    <t>КУВД-001/2019-132579</t>
  </si>
  <si>
    <t>Уведомление №КУВД-001/2019-132579 от 22.01.2019</t>
  </si>
  <si>
    <t>КУВД-001/2019-21594</t>
  </si>
  <si>
    <t>Уведомление №КУВД-001/2019-21594 от 16.01.2019</t>
  </si>
  <si>
    <t>КУВД-001/2019-134465</t>
  </si>
  <si>
    <t>Уведомление №КУВД-001/2019-134465 от 22.01.2019</t>
  </si>
  <si>
    <t>КУВД-001/2019-133281</t>
  </si>
  <si>
    <t>Уведомление №КУВД-001/2019-133281 от 22.01.2019</t>
  </si>
  <si>
    <t>КУВД-001/2019-134125</t>
  </si>
  <si>
    <t>Уведомление №КУВД-001/2019-134125 от 22.01.2019</t>
  </si>
  <si>
    <t>КУВД-001/2019-134047</t>
  </si>
  <si>
    <t>Уведомление №КУВД-001/2019-134047 от 22.01.2019</t>
  </si>
  <si>
    <t>КУВД-001/2019-118216</t>
  </si>
  <si>
    <t>Уведомление №КУВД-001/2019-118216 от 21.01.2019</t>
  </si>
  <si>
    <t>КУВД-001/2019-118116</t>
  </si>
  <si>
    <t>Уведомление №КУВД-001/2019-118116 от 21.01.2019</t>
  </si>
  <si>
    <t>КУВД-001/2019-708778</t>
  </si>
  <si>
    <t>Уведомление №КУВД-001/2019-708778 от 04.02.2019</t>
  </si>
  <si>
    <t>КУВД-001/2019-766404</t>
  </si>
  <si>
    <t>Уведомление №КУВД-001/2019-766404 от 04.02.2019</t>
  </si>
  <si>
    <t>КУВД-001/2019-1306547</t>
  </si>
  <si>
    <t>КУВД-001/2019-1306548</t>
  </si>
  <si>
    <t>Омская область, Большереченский район, Могильно-Посельское сельское поселение, участок находится примерно в 1300м. по направлению на запад от ориентира д. Моховое Озеро</t>
  </si>
  <si>
    <t>КУВД-001/2019-1306546</t>
  </si>
  <si>
    <t>Уведомление №КУВД-001/2019-1306548 от 14.02.2019</t>
  </si>
  <si>
    <t>Уведомление №КУВД-001/2019-1306547 от 14.02.2019</t>
  </si>
  <si>
    <t>Уведомление №КУВД-001/2019-1306546 от 14.02.2019</t>
  </si>
  <si>
    <t>КУВД-001/2019-2355420</t>
  </si>
  <si>
    <t>Уведомление №КУВД-001/2019-2355420 от 14.02.2019</t>
  </si>
  <si>
    <t>КУВД-001/2019-2355421</t>
  </si>
  <si>
    <t>КУВД-001/2019-2355419</t>
  </si>
  <si>
    <t>Уведомление №КУВД-001/2019-2355419 от 14.02.2019</t>
  </si>
  <si>
    <t>КУВД-001/2019-2355422</t>
  </si>
  <si>
    <t>Уведомление №КУВД-001/2019-2355422 от 14.02.2019</t>
  </si>
  <si>
    <t>Уведомление №КУВД-001/2019-2355421 от 14.02.2019</t>
  </si>
  <si>
    <t>КУВД-001/2019-2351991</t>
  </si>
  <si>
    <t>Уведомление №КУВД-001/2019-2351991 от 14.02.2019</t>
  </si>
  <si>
    <t>КУВД-001/2019-1303853</t>
  </si>
  <si>
    <t>Уведомление №КУВД-001/2019-1303853 от 14.02.2019</t>
  </si>
  <si>
    <t>КУВД-001/2019-1934180</t>
  </si>
  <si>
    <t>Уведомление №КУВД-001/2019-1934180 от 14.02.2019</t>
  </si>
  <si>
    <t xml:space="preserve">           </t>
  </si>
  <si>
    <t>КУВД-001/2019-1933469</t>
  </si>
  <si>
    <t>Уведомление №КУВД-001/2019-1933469 от 25..02.2019</t>
  </si>
  <si>
    <t>КУВД-001/2019-1933470</t>
  </si>
  <si>
    <t>КУВД-001/2019-1933468</t>
  </si>
  <si>
    <t>Уведомление №КУВД-001/2019-1933468 от 25..02.2019</t>
  </si>
  <si>
    <t>КУВД-001/2019-1933377</t>
  </si>
  <si>
    <t>Уведомление №КУВД-001/2019-1933377 от 25..02.2019</t>
  </si>
  <si>
    <t>КУВД-001/2019-1933376</t>
  </si>
  <si>
    <t>Уведомление №КУВД-001/2019-1933376 от 25..02.2019</t>
  </si>
  <si>
    <t>Уведомление №КУВД-001/2019-1933470 от 25..02.2019</t>
  </si>
  <si>
    <t>КУВД-001/2019-1943402</t>
  </si>
  <si>
    <t>Уведомление №КУВД-001/2019-1933402 от 25.02.2019</t>
  </si>
  <si>
    <t>КУВД-001/2019-1943403</t>
  </si>
  <si>
    <t>Уведомление №КУВД-001/2019-1943403 от 25.02.2019</t>
  </si>
  <si>
    <t>КУВД-001/2019-2351601</t>
  </si>
  <si>
    <t>Уведомление №КУВД-001/2019-2351601 от 01.03.2019</t>
  </si>
  <si>
    <t>Уведомление №КУВД-001/2019-2351601 от 04.03.2019</t>
  </si>
  <si>
    <t>КУВД-001/2019-2996925</t>
  </si>
  <si>
    <t>Уведомление №КУВД-001/2019-2996925 от 22.03.2019</t>
  </si>
  <si>
    <t>КУВД-001/2019-2996143</t>
  </si>
  <si>
    <t>Уведомление №КУВД-001/2019-2996143 от 22.03.2019</t>
  </si>
  <si>
    <t>КУВД-001/2019-3004037</t>
  </si>
  <si>
    <t>Уведомление №КУВД-001/2019-3004037 от 22.03.2019</t>
  </si>
  <si>
    <t>КУВД-001/2019-2995053</t>
  </si>
  <si>
    <t>Уведомление №КУВД-001/2019-2995053от 19.03.2019</t>
  </si>
  <si>
    <t>КУВД-001/2019-2995920</t>
  </si>
  <si>
    <t>Уведомление №КУВД-001/2019-2995920от 22.03.2019</t>
  </si>
  <si>
    <t>КУВД-001/2019-2996240</t>
  </si>
  <si>
    <t>Уведомление №КУВД-001/2019-2996240 от 22.03.2019</t>
  </si>
  <si>
    <t>КУВД-001/2019-2995425</t>
  </si>
  <si>
    <t>Уведомление №КУВД-001/2019-2995425 от 22.03.2019</t>
  </si>
  <si>
    <t>КУВД-001/2019-2815075</t>
  </si>
  <si>
    <t>Уведомление №КУВД-001/2019-2815075 от 20.03.2019</t>
  </si>
  <si>
    <t>КУВД-001/2019-3380766/2</t>
  </si>
  <si>
    <t>Уведомление №КУВД-001/2019-3380766/2 от 20.03.2019</t>
  </si>
  <si>
    <t>КУВД-001/2019-4731923/2</t>
  </si>
  <si>
    <t>Уведомление №КУВД-001/2019-4731923/2 от 19.04.2019</t>
  </si>
  <si>
    <t>КУВД-001/2019-4732187</t>
  </si>
  <si>
    <t>КУВД-001/2019-4801349/2</t>
  </si>
  <si>
    <t>Уведомление №КУВД-001/2019-4801349/2 от 26.04.2019</t>
  </si>
  <si>
    <t>Уведомление №КУВД-001/2019-4732187 от 19.04.2019</t>
  </si>
  <si>
    <t>КУВД-001/2019-4732071/2</t>
  </si>
  <si>
    <t>Уведомление №КУВД-001/2019-4732071/2 от 25.04.2019</t>
  </si>
  <si>
    <t>КУВД-001/2019-4733314</t>
  </si>
  <si>
    <t>Уведомление №КУВД-001/2019-4733314 от 25.04.2019</t>
  </si>
  <si>
    <t>КУВД-001/2019-4733316</t>
  </si>
  <si>
    <t>Уведомление №КУВД-001/2019-4733316 от 25.04.2019</t>
  </si>
  <si>
    <t>КУВД-001/2019-4733316/2</t>
  </si>
  <si>
    <t>Уведомление №КУВД-001/2019-4733316/2 от 25.04.2019</t>
  </si>
  <si>
    <t>КУВД-001/2019-5016885/2</t>
  </si>
  <si>
    <t>Уведомление №КУВД-001/2019-5016885/2 от 26.04.2019</t>
  </si>
  <si>
    <t>КУВД-001/2019-5017433/2</t>
  </si>
  <si>
    <t>Уведомление №КУВД-001/2019-5017433/2 от 26.04.2019</t>
  </si>
  <si>
    <t>КУВД-001/2019-5017491/2</t>
  </si>
  <si>
    <t>Уведомление №КУВД-001/2019-5017491/2 от 26.04.2019</t>
  </si>
  <si>
    <t>КУВД-001/2019-5018710/2</t>
  </si>
  <si>
    <t>Уведомление №КУВД-001/2019-5018710/2 от 26.04.2019</t>
  </si>
  <si>
    <t>КУВД-001/2019-5016846/2</t>
  </si>
  <si>
    <t>Уведомление №КУВД-001/2019-5016846/2 от 26.04.2019</t>
  </si>
  <si>
    <t>КУВД-001/2019-5515368/2</t>
  </si>
  <si>
    <t>Уведомление №КУВД-001/2019-5515368/2 от 08.05.2019</t>
  </si>
  <si>
    <t>КУВД-001/2019-5515367/2</t>
  </si>
  <si>
    <t>Уведомление №КУВД-001/2019-5515367/2 от 08.05.2019</t>
  </si>
  <si>
    <t>КУВД-001/2019-5515366/2</t>
  </si>
  <si>
    <t>Уведомление №КУВД-001/2019-5515366/2 от 08.05.2019</t>
  </si>
  <si>
    <t>КУВД-001/2019-5586149/2</t>
  </si>
  <si>
    <t>Уведомление №КУВД-001/2019-5586149/2 от 13.05.2019</t>
  </si>
  <si>
    <t>КУВД-001/2019-5586150/2</t>
  </si>
  <si>
    <t>Уведомление №КУВД-001/2019-5586150/2 от 13.05.2019</t>
  </si>
  <si>
    <t>КУВД-001/2019-5374256/2</t>
  </si>
  <si>
    <t>Уведомление №КУВД-001/2019-5374256/2 от 14.05.2019</t>
  </si>
  <si>
    <t>КУВД-001/2019-5374257/2</t>
  </si>
  <si>
    <t>Уведомление №КУВД-001/2019-5374257/2 от 14.05.2019</t>
  </si>
  <si>
    <t>КУВД-001/2019-5378199/2</t>
  </si>
  <si>
    <t>Уведомление №КУВД-001/2019-5378199/2 от 15.05.2019</t>
  </si>
  <si>
    <t>КУВД-001/2019-5378615/2</t>
  </si>
  <si>
    <t>Уведомление №КУВД-001/2019-5378615/2 от 15.05.2019</t>
  </si>
  <si>
    <t>КУВД-001/2019-5378489/2</t>
  </si>
  <si>
    <t>Уведомление №КУВД-001/2019-5378489/2 от 15.05.2019</t>
  </si>
  <si>
    <t>КУВД-001/2019-5375635/2</t>
  </si>
  <si>
    <t>Уведомление №КУВД-001/2019-5375635/2 от 15.05.2019</t>
  </si>
  <si>
    <t>КУВД-001/2019-5378824/2</t>
  </si>
  <si>
    <t>Уведомление №КУВД-001/2019-5378824/2 от 15.05.2019</t>
  </si>
  <si>
    <t>КУВД-001/2019-5379070/2</t>
  </si>
  <si>
    <t>Уведомление №КУВД-001/2019-5379070/2 от 16.05.2019</t>
  </si>
  <si>
    <t>КУВД-001/2019-5379424/2</t>
  </si>
  <si>
    <t>Уведомление №КУВД-001/2019-5379424/2 от 16.05.2019</t>
  </si>
  <si>
    <t>КУВД-001/2019-5393787/2</t>
  </si>
  <si>
    <t>Уведомление №КУВД-001/2019-5393787/2 от 16.05.2019</t>
  </si>
  <si>
    <t>КУВД-001/2019-5393788/2</t>
  </si>
  <si>
    <t>Уведомление №КУВД-001/2019-5393788/2 от 16.05.2019</t>
  </si>
  <si>
    <t>КУВД-001/2019-5393785/2</t>
  </si>
  <si>
    <t>Уведомление №КУВД-001/2019-5393785/2 от 16.05.2019</t>
  </si>
  <si>
    <t>КУВД-001/2019-5715219</t>
  </si>
  <si>
    <t>Уведомление №КУВД-001/2019-5715219 от 16.05.2019</t>
  </si>
  <si>
    <t>КУВД-001/2019-5532648/2</t>
  </si>
  <si>
    <t>Уведомление №КУВД-001/2019-5532648/2 от 20.05.2019</t>
  </si>
  <si>
    <t>КУВД-001/2019-5532649/2</t>
  </si>
  <si>
    <t>Уведомление №КУВД-001/2019-5532649/2 от 20.05.2019</t>
  </si>
  <si>
    <t>КУВД-001/2019-5666130/2</t>
  </si>
  <si>
    <t>Уведомление №КУВД-001/2019-5666130/2 от 22.05.2019</t>
  </si>
  <si>
    <t>КУВД-001/2019-5666129/2</t>
  </si>
  <si>
    <t>Уведомление №КУВД-001/2019-5666129/2 от 22.05.2019</t>
  </si>
  <si>
    <t>КУВД-001/2019-5665031/2</t>
  </si>
  <si>
    <t>Уведомление №КУВД-001/2019-5665031/2 от 22.05.2019</t>
  </si>
  <si>
    <t>КУВД-001/2019-5665032/2</t>
  </si>
  <si>
    <t>Уведомление №КУВД-001/2019-5665032/2 от 22.05.2019</t>
  </si>
  <si>
    <t>КУВД-001/2019-5244649/2</t>
  </si>
  <si>
    <t>Уведомление №КУВД-001/2019-5244649/2 от 14.05.2019</t>
  </si>
  <si>
    <t>КУВД-001/2019-5244351/2</t>
  </si>
  <si>
    <t>Уведомление №КУВД-001/2019-52443512 от 14.05.2019</t>
  </si>
  <si>
    <t>КУВД-001/2019-5244509/2</t>
  </si>
  <si>
    <t>Уведомление №КУВД-001/2019-52445092 от 14.05.2019</t>
  </si>
  <si>
    <t>КУВД-001/2019-5245208/2</t>
  </si>
  <si>
    <t>Уведомление №КУВД-001/2019-5245208 от 14.05.2019</t>
  </si>
  <si>
    <t>КУВД-001/2019-5246381/2</t>
  </si>
  <si>
    <t>Уведомление №КУВД-001/2019-5246381/2 от 14.05.2019</t>
  </si>
  <si>
    <t>КУВД-001/2019-5246086/2</t>
  </si>
  <si>
    <t>Уведомление №КУВД-001/2019-5246086/2от 14.05.2019</t>
  </si>
  <si>
    <t>КУВД-001/2019-5245496/2</t>
  </si>
  <si>
    <t>Уведомление №КУВД-001/2019-5245496/2от 14.05.2019</t>
  </si>
  <si>
    <t>КУВД-001/2019-5245852/2</t>
  </si>
  <si>
    <t>Уведомление №КУВД-001/2019-5245852/2от 14.05.2019</t>
  </si>
  <si>
    <t>КУВД-001/2019-6429969/2</t>
  </si>
  <si>
    <t>Уведомление №КУВД-001/2019-6429969/2 от 03.06.2019</t>
  </si>
  <si>
    <t>КУВД-001/2019-6567272</t>
  </si>
  <si>
    <t>Уведомление №КУВД-001/2019-6567272 от 07.06.2019</t>
  </si>
  <si>
    <t>КУВД-001/2019-6567971</t>
  </si>
  <si>
    <t>Уведомление №КУВД-001/2019-6567971 от 10.06.2019</t>
  </si>
  <si>
    <t>КУВД-001/2019-6567587</t>
  </si>
  <si>
    <t>Уведомление №КУВД-001/2019-6567587 от 07.06.2019</t>
  </si>
  <si>
    <t>КУВД-001/2019-6567575</t>
  </si>
  <si>
    <t>Уведомление №КУВД-001/2019-6567575 от 07.06.2019</t>
  </si>
  <si>
    <t>КУВД-001/2019-6567576</t>
  </si>
  <si>
    <t>Уведомление №КУВД-001/2019-6567576 от 07.06.2019</t>
  </si>
  <si>
    <t>КУВД-001/2019-6567574</t>
  </si>
  <si>
    <t>Уведомление №КУВД-001/2019-6567574от 07.06.2019</t>
  </si>
  <si>
    <t>КУВД-001/2019-5017969/2</t>
  </si>
  <si>
    <t>Уведомление №КУВД-001/2019-5017969/2от 26.04.2019</t>
  </si>
  <si>
    <t>КУВД-001/2019-5018017/2</t>
  </si>
  <si>
    <t>Уведомление №КУВД-001/2019-5018017/2от 26.04.2019</t>
  </si>
  <si>
    <t>КУВД-001/2019-5018599/2</t>
  </si>
  <si>
    <t>Уведомление №КУВД-001/2019-5018599/2от 26.04.2019</t>
  </si>
  <si>
    <t>КУВД-001/2019-7041436</t>
  </si>
  <si>
    <t>Уведомление №КУВД-001/2019-7041436 от 18.06.2019</t>
  </si>
  <si>
    <t>КУВД-001/2019-7041079</t>
  </si>
  <si>
    <t>Уведомление №КУВД-001/2019-7041079 от 18.06.2019</t>
  </si>
  <si>
    <t>КУВД-001/2019-7041740</t>
  </si>
  <si>
    <t>Уведомление №КУВД-001/2019-7041740 от 18.06.2019</t>
  </si>
  <si>
    <t>КУВД-001/2019-7043057</t>
  </si>
  <si>
    <t>Уведомление №КУВД-001/2019-7043057 от 18.06.2019</t>
  </si>
  <si>
    <t>КУВД-001/2019-7042776</t>
  </si>
  <si>
    <t>Уведомление №КУВД-001/2019-7042776 от 18.06.2019</t>
  </si>
  <si>
    <t>КУВД-001/2019-7042860</t>
  </si>
  <si>
    <t>Уведомление №КУВД-001/2019-7042860 от 18.06.2019</t>
  </si>
  <si>
    <t>КУВД-001/2019-7393961</t>
  </si>
  <si>
    <t>Уведомление №КУВД-001/2019-7393961 от 20.06.2019</t>
  </si>
  <si>
    <t>КУВД-001/2019-8684292</t>
  </si>
  <si>
    <t>Уведомление №КУВД-001/2019-8684292 от 25.07.2019</t>
  </si>
  <si>
    <t>КУВД-001/2019-7719268</t>
  </si>
  <si>
    <t>Уведомление №КУВД-001/2019-7719268 от 28.06.2019</t>
  </si>
  <si>
    <t>КУВД-001/2019-8985741</t>
  </si>
  <si>
    <t>Уведомление №КУВД-001/2019-8985741от 30.07.2019</t>
  </si>
  <si>
    <t>КУВД-001/2019-8684495</t>
  </si>
  <si>
    <t>Уведомление №КУВД-001/2019-8684495от 25.07.2019</t>
  </si>
  <si>
    <t>КУВД-001/2019-9328503</t>
  </si>
  <si>
    <t>Уведомление №КУВД-001/2019-9328503 от 03.08.2019</t>
  </si>
  <si>
    <t>КУВД-001/2019-9328504</t>
  </si>
  <si>
    <t>Уведомление №КУВД-001/2019-9328504 от 03.08.2019</t>
  </si>
  <si>
    <t>КУВД-001/2019-9329840</t>
  </si>
  <si>
    <t>Уведомление №КУВД-001/2019-9329840 от 03.08.2019</t>
  </si>
  <si>
    <t>КУВД-001/2019-9329749</t>
  </si>
  <si>
    <t>Уведомление №КУВД-001/2019-9329749 от 03.08.2019</t>
  </si>
  <si>
    <t>КУВД-001/2019-9640065</t>
  </si>
  <si>
    <t>Уведомление №КУВД-001/2019-9640065 от 10.08.2019</t>
  </si>
  <si>
    <t>КУВД-001/2019-9640066</t>
  </si>
  <si>
    <t>Уведомление №КУВД-001/2019-9640066 от 10.08.2019</t>
  </si>
  <si>
    <t>КУВД-001/2019-9901596</t>
  </si>
  <si>
    <t>Уведомление №КУВД-001/2019-9901596 от 14.08.2019</t>
  </si>
  <si>
    <t>КУВД-001/2019-9903141</t>
  </si>
  <si>
    <t>Уведомление №КУВД-001/2019-9903141 от 14.08.2019</t>
  </si>
  <si>
    <t>КУВД-001/2019-11356155</t>
  </si>
  <si>
    <t>Уведомление №КУВД-001/2019-11356155 от  24.09.2019</t>
  </si>
  <si>
    <t>КУВД-001/2019-11356239</t>
  </si>
  <si>
    <t>Уведомление №КУВД-001/2019-11356239 от  24.09.2019</t>
  </si>
  <si>
    <t>КУВД-001/2019-11560329</t>
  </si>
  <si>
    <t>Уведомление №КУВД-001/2019-11560329 от  25.09.2019</t>
  </si>
  <si>
    <t>КУВД-001/2019-11707725</t>
  </si>
  <si>
    <t>Уведомление №КУВД-001/2019-11707725 от  26.09.2019</t>
  </si>
  <si>
    <t>КУВД-001/2019-11707724</t>
  </si>
  <si>
    <t>Уведомление №КУВД-001/2019-11707724 от  26.09.2019</t>
  </si>
  <si>
    <t>КУВД-001/2019-11714048</t>
  </si>
  <si>
    <t>Уведомление №КУВД-001/2019-11714048 от  26.09.2019</t>
  </si>
  <si>
    <t>КУВД-001/2019-11714047</t>
  </si>
  <si>
    <t>Уведомление №КУВД-001/2019-11714047 от  26.09.2019</t>
  </si>
  <si>
    <t>КУВД-001/2019-12031145</t>
  </si>
  <si>
    <t>Уведомление №КУВД-001/2019-12031145 от  08.10.2019</t>
  </si>
  <si>
    <t>КУВД-001/2019-12839085</t>
  </si>
  <si>
    <t>Уведомление №КУВД-001/2019-12839085 от  15.10.2019</t>
  </si>
  <si>
    <t>КУВД-001/2019-12839086</t>
  </si>
  <si>
    <t>КУВД-001/2019-12839087</t>
  </si>
  <si>
    <t>Уведомление №КУВД-001/2019-12839087 от  15.10.2019</t>
  </si>
  <si>
    <t>Уведомление №КУВД-001/2019-12839086 от  15.10.2019</t>
  </si>
  <si>
    <t>КУВД-001/2019-13039796</t>
  </si>
  <si>
    <t>Уведомление №КУВД-001/2019-12839796 от  18.10.2019</t>
  </si>
  <si>
    <t>КУВД-001/2019-12983881</t>
  </si>
  <si>
    <t>Уведомление №КУВД-001/2019-12983881 от  17.10.2019</t>
  </si>
  <si>
    <t>КУВД-001/2019-12981795</t>
  </si>
  <si>
    <t>Уведомление №КУВД-001/2019-12981795 от  17.10.2019</t>
  </si>
  <si>
    <t>КУВД-001/2019-12981796</t>
  </si>
  <si>
    <t>Уведомление №КУВД-001/2019-12981796 от  17.10.2019</t>
  </si>
  <si>
    <t>КУВД-001/2019-12981189</t>
  </si>
  <si>
    <t>Уведомление №КУВД-001/2019-12981189 от  17.10.2019</t>
  </si>
  <si>
    <t>КУВД-001/2019-12981190</t>
  </si>
  <si>
    <t>Уведомление №КУВД-001/2019-12981190 от  17.10.2019</t>
  </si>
  <si>
    <t>КУВД-001/2019-12980960</t>
  </si>
  <si>
    <t>Уведомление №КУВД-001/2019-12980960 от  17.10.2019</t>
  </si>
  <si>
    <t>КУВД-001/2019-12980961</t>
  </si>
  <si>
    <t>Уведомление №КУВД-001/2019-12980961 от  17.10.2019</t>
  </si>
  <si>
    <t>КУВД-001/2019-12978196</t>
  </si>
  <si>
    <t>Уведомление №КУВД-001/2019-12978196 от  17.10.2019</t>
  </si>
  <si>
    <t>КУВД-001/2019-12978197</t>
  </si>
  <si>
    <t>Уведомление №КУВД-001/2019-12978197 от  17.10.2019</t>
  </si>
  <si>
    <t>КУВД-001/2019-12979357</t>
  </si>
  <si>
    <t>Уведомление №КУВД-001/2019-12979357 от  17.10.2019</t>
  </si>
  <si>
    <t>КУВД-001/2019-12979358</t>
  </si>
  <si>
    <t>КУВД-001/2019-12983037</t>
  </si>
  <si>
    <t>Уведомление №КУВД-001/2019-12983037 от  18.10.2019</t>
  </si>
  <si>
    <t>КУВД-001/2019-12983038</t>
  </si>
  <si>
    <t>КУВД-001/2019-12983039</t>
  </si>
  <si>
    <t>Уведомление №КУВД-001/2019-12983039 от  18.10.2019</t>
  </si>
  <si>
    <t>Уведомление №КУВД-001/2019-12983038 от  18.10.2019</t>
  </si>
  <si>
    <t>КУВД-001/2019-13168387</t>
  </si>
  <si>
    <t>Уведомление №КУВД-001/2019-13168387 от  22.10.2019</t>
  </si>
  <si>
    <t>КУВД-001/2019-13169482</t>
  </si>
  <si>
    <t>Уведомление №КУВД-001/2019-13169482 от  23.10.2019</t>
  </si>
  <si>
    <t>КУВД-001/2019-13116796</t>
  </si>
  <si>
    <t>Уведомление №КУВД-001/2019-13116796 от  22.10.2019</t>
  </si>
  <si>
    <t>КУВД-001/2019-13116795</t>
  </si>
  <si>
    <t>Уведомление №КУВД-001/2019-13116795 от  22.10.2019</t>
  </si>
  <si>
    <t>КУВД-001/2019-13327514</t>
  </si>
  <si>
    <t>Уведомление №КУВД-001/2019-13327514 от  24.10.2019</t>
  </si>
  <si>
    <t>КУВД-001/2019-13327547</t>
  </si>
  <si>
    <t>Уведомление №КУВД-001/2019-13327547 от  25.10.2019</t>
  </si>
  <si>
    <t>КУВД-001/2019-13327022</t>
  </si>
  <si>
    <t>Уведомление №КУВД-001/2019-13327022 от  25.10.2019</t>
  </si>
  <si>
    <t>КУВД-001/2019-13326799</t>
  </si>
  <si>
    <t>Уведомление №КУВД-001/2019-13326799 от  25.10.2019</t>
  </si>
  <si>
    <t>КУВД-001/2019-13326471</t>
  </si>
  <si>
    <t>Уведомление №КУВД-001/2019-13326471 от  25.10.2019</t>
  </si>
  <si>
    <t>КУВД-001/2019-13326271</t>
  </si>
  <si>
    <t>Уведомление №КУВД-001/2019-13326271 от  25.10.2019</t>
  </si>
  <si>
    <t>КУВД-001/2019-1332075</t>
  </si>
  <si>
    <t>Уведомление №КУВД-001/2019-13326075 от  25.10.2019</t>
  </si>
  <si>
    <t>КУВД-001/2019-13678496</t>
  </si>
  <si>
    <t>Уведомление №КУВД-001/2019-13678496 от  31.10.2019</t>
  </si>
  <si>
    <t>КУВД-001/2019-13678501</t>
  </si>
  <si>
    <t>Уведомление №КУВД-001/2019-13678501от  01.11.2019</t>
  </si>
  <si>
    <t>КУВД-001/2019-13678534</t>
  </si>
  <si>
    <t>Уведомление №КУВД-001/2019-13678534 от  31.10.2019</t>
  </si>
  <si>
    <t>КУВД-001/2019-13678536</t>
  </si>
  <si>
    <t>Уведомление №КУВД-001/2019-13678536 от  01.11.2019</t>
  </si>
  <si>
    <t>КУВД-001/2019-13678585</t>
  </si>
  <si>
    <t>Уведомление №КУВД-001/2019-13678585 от  01.11.2019</t>
  </si>
  <si>
    <t>КУВД-001/2019-13678586</t>
  </si>
  <si>
    <t>Уведомление №КУВД-001/2019-13678586 от  06.11.2019</t>
  </si>
  <si>
    <t>КУВД-001/2019-13678588</t>
  </si>
  <si>
    <t>Уведомление №КУВД-001/2019-13678588 от  31.10.2019</t>
  </si>
  <si>
    <t>КУВД-001/2019-13678538</t>
  </si>
  <si>
    <t>Уведомление №КУВД-001/2019-13678538 от  01.11.2019</t>
  </si>
  <si>
    <t>КУВД-001/2019-13694057</t>
  </si>
  <si>
    <t>Уведомление №КУВД-001/2019-13694057 от  31.10.2019</t>
  </si>
  <si>
    <t>КУВД-001/2019-13694058</t>
  </si>
  <si>
    <t>Уведомление №КУВД-001/2019-13694058 от  31.10.2019</t>
  </si>
  <si>
    <t>Омская область, Большереченский район, Могильно-Посельское с/п, 1 отд., I-1</t>
  </si>
  <si>
    <t>КУВД-001/2019-13762813</t>
  </si>
  <si>
    <t>Уведомление №КУВД-001/2019-13762813 от  01.11.2019</t>
  </si>
  <si>
    <t>Уведомление №КУВД-001/2019-12979358 от  18.10.2019г</t>
  </si>
  <si>
    <t>КУВД-001/2019-14251211</t>
  </si>
  <si>
    <t>Уведомление №КУВД-001/2019-14251211 от  13.11.2019г</t>
  </si>
  <si>
    <t>КУВД-001/2019-14251937</t>
  </si>
  <si>
    <t>Уведомление №КУВД-001/2019-14251937 от  13.11.2019г</t>
  </si>
  <si>
    <t>КУВД-001/2019-14590276</t>
  </si>
  <si>
    <t>Уведомление №КУВД-001/2019-14590276 от  19.11.2019г</t>
  </si>
  <si>
    <t>КУВД-001/2019-14591006</t>
  </si>
  <si>
    <t>Уведомление №КУВД-001/2019-14591006 от  19.11.2019г</t>
  </si>
  <si>
    <t>КУВД-001/2019-14630970</t>
  </si>
  <si>
    <t>Уведомление №КУВД-001/2019-14630970 от  20.11.2019г</t>
  </si>
  <si>
    <t>КУВД-001/2019-14717345</t>
  </si>
  <si>
    <t>Уведомление №КУВД-001/2019-14717345 от  21.11.2019г</t>
  </si>
  <si>
    <t>КУВД-001/2019-14851340</t>
  </si>
  <si>
    <t>Уведомление №КУВД-001/2019-14851340 от  25.11.2019г</t>
  </si>
  <si>
    <t>КУВД-001/2019-15605787</t>
  </si>
  <si>
    <t>Уведомление №КУВД-001/2019-15605787 от  06.12.2019г</t>
  </si>
  <si>
    <t>КУВД-001/2019-15605788</t>
  </si>
  <si>
    <t>Уведомление №КУВД-001/2019-15605788 от  06.12.2019г</t>
  </si>
  <si>
    <t>КУВД-001/2019-15606912</t>
  </si>
  <si>
    <t>Уведомление №КУВД-001/2019-15606912 от  06.12.2019г</t>
  </si>
  <si>
    <t>КУВД-001/2019-15606916</t>
  </si>
  <si>
    <t>Уведомление №КУВД-001/2019-15606916 от  06.12.2019г</t>
  </si>
  <si>
    <t>КУВД-001/2019-13327153</t>
  </si>
  <si>
    <t>Уведомление №КУВД-001/2019-13327153 от  24.10.2019г</t>
  </si>
  <si>
    <t>55:02:060602:173</t>
  </si>
  <si>
    <t>55:02:060602:173-55/095/2019-1</t>
  </si>
  <si>
    <t>Выписка из ЕГРН №55:02:060602:173-55/095/2019-1 от 16.10.2019г</t>
  </si>
  <si>
    <t>55:02:060602:179-55/095/2019-1</t>
  </si>
  <si>
    <t>Выписка из ЕГРН №55:02:060602:179-55/095/2019-1 от 11.12.2019г</t>
  </si>
  <si>
    <t>55:02:060602:171</t>
  </si>
  <si>
    <t>55:02:060602:171-55/095/2019-1</t>
  </si>
  <si>
    <t>Выписка из ЕГРН №55:02:060602:171-55/095/2019-1 от 11.10.2019г</t>
  </si>
  <si>
    <t>55:02:060602:172-55/095/2019-1</t>
  </si>
  <si>
    <t>Выписка из ЕГРН №55:02:060602:172-55/095/2019-1 от 11.10.2019г</t>
  </si>
  <si>
    <t>55:02:060602:174-55/095/2019-1</t>
  </si>
  <si>
    <t>Выписка из ЕГРН №55:02:060602:174-55/095/2019-1 от 01.11.2019г</t>
  </si>
  <si>
    <t>55:02:060602:175</t>
  </si>
  <si>
    <t>55:02:060602:175-55/095/2019-1</t>
  </si>
  <si>
    <t>Выписка из ЕГРН №55:02:060602:175-55/095/2019-1 от 06.11.2019г</t>
  </si>
  <si>
    <t>55:02:060602:176</t>
  </si>
  <si>
    <t>55:02:060602:176-55/095/2019-1</t>
  </si>
  <si>
    <t>Выписка из ЕГРН №55:02:060602:176-55/095/2019-1 от 08.11.2019г</t>
  </si>
  <si>
    <t>55:02:060602:177</t>
  </si>
  <si>
    <t>55:02:060602:177-55/095/2019-1</t>
  </si>
  <si>
    <t>Выписка из ЕГРН №55:02:060602:177-55/095/2019-1 от 08.11.2019г</t>
  </si>
  <si>
    <t>55:02:060602:178-55/095/2019-1</t>
  </si>
  <si>
    <t>Выписка из ЕГРН №55:02:060602:178-55/095/2019-1 от 15.11.2019г</t>
  </si>
  <si>
    <t>55:02:060601:185</t>
  </si>
  <si>
    <t>55:02:060601:185-55/095/2019-1</t>
  </si>
  <si>
    <t>Выписка из ЕГРН №55:02:060602:185-55/095/2019-1 от 12.11.2019г</t>
  </si>
  <si>
    <t>55:02:060601:186</t>
  </si>
  <si>
    <t>55:02:060601:186-55/095/2019-1</t>
  </si>
  <si>
    <t>Выписка из ЕГРН №55:02:060602:186-55/095/2019-1 от 18.11.2019г</t>
  </si>
  <si>
    <t>55:02:060601:187</t>
  </si>
  <si>
    <t>55:02:060601:187-55/095/2019-1</t>
  </si>
  <si>
    <t>Выписка из ЕГРН №55:02:060602:187-55/095/2019-1 от 18.11.2019г</t>
  </si>
  <si>
    <t>КУВД-001/2020-916642</t>
  </si>
  <si>
    <t>Уведомление №КУВД-001/2020-916642 от 29.01.2020г</t>
  </si>
  <si>
    <t>КУВД-001/2020-54683</t>
  </si>
  <si>
    <t>Уведомление №КУВД-001/2020-54683 от 13.01.2020г</t>
  </si>
  <si>
    <t>КУВД-001/2020-53684</t>
  </si>
  <si>
    <t>Уведомление №КУВД-001/2020-54684 от 13.01.2020г</t>
  </si>
  <si>
    <t xml:space="preserve">КУВД-001/2019-16158020 </t>
  </si>
  <si>
    <t>Уведомление №КУВД-001/2019-16158020 от 16.12.2019</t>
  </si>
  <si>
    <t>КУВД-001/2020-2352052/1</t>
  </si>
  <si>
    <t>Уведомление №КУВД-001/2020-2352052/1 от 27.02.2020</t>
  </si>
  <si>
    <t>КУВД-001/2020-2351963/2</t>
  </si>
  <si>
    <t>Уведомление №КУВД-001/2020-2351963/2 от 28.02.2020</t>
  </si>
  <si>
    <t>КУВД-001/2020-2354535/2</t>
  </si>
  <si>
    <t>Уведомление №КУВД-001/2020-2354535/2 от 28.02.2020</t>
  </si>
  <si>
    <t>КУВД-001/2020-2354108/2</t>
  </si>
  <si>
    <t>Уведомление №КУВД-001/2020-2354108/2 от 02.03.2020</t>
  </si>
  <si>
    <t>КУВД-001/2020-2403814/2</t>
  </si>
  <si>
    <t>Уведомление №КУВД-001/2020-2403814/2 от 02.03.2020</t>
  </si>
  <si>
    <t>КУВД-001/2020-2403648/2</t>
  </si>
  <si>
    <t>Уведомление №КУВД-001/2020-2403628/2 от 28.02.2020</t>
  </si>
  <si>
    <t>КУВД-001/2020-2419222/2</t>
  </si>
  <si>
    <t>Уведомление №КУВД-001/2020-2419222/2 от 28.02.2020</t>
  </si>
  <si>
    <t>КУВД-001/2020-2419075/2</t>
  </si>
  <si>
    <t>Уведомление №КУВД-001/2020-2419075/2 от 02.03.2020</t>
  </si>
  <si>
    <t>КУВД-001/2020-2401883/2</t>
  </si>
  <si>
    <t>Уведомление №КУВД-001/2020-2401883/2 от 02.03.2020</t>
  </si>
  <si>
    <t>КУВД-001/2020-2401884/2</t>
  </si>
  <si>
    <t>Уведомление №КУВД-001/2020-2401884/2 от 02.03.2020</t>
  </si>
  <si>
    <t>КУВД-001/2020-2419586/2</t>
  </si>
  <si>
    <t>Уведомление №КУВД-001/2020-2419586 от 02.03.2020</t>
  </si>
  <si>
    <t>КУВД-001/2020-2419587</t>
  </si>
  <si>
    <t>Уведомление №КУВД-001/2020-2419587 от02.03.2020</t>
  </si>
  <si>
    <t>КУВД-001/2020-2529250/2</t>
  </si>
  <si>
    <t>Уведомление №КУВД-001/2020-2529250 от 04.03.2020</t>
  </si>
  <si>
    <t>КУВД-001/2020-2529531/2</t>
  </si>
  <si>
    <t>Уведомление №КУВД-001/2020-2529531/2 от 03.03.2020</t>
  </si>
  <si>
    <t>КУВД-001/2020-2596861/2</t>
  </si>
  <si>
    <t>Уведомление №КУВД-001/2020-2596861/2 от 04.03.2020</t>
  </si>
  <si>
    <t>Омская область, Большереченский р-н, с. Могильно-Посельское, 3 отд., рабочие участки 2с</t>
  </si>
  <si>
    <t>КУВД-001/2020-2596690/2</t>
  </si>
  <si>
    <t>Уведомление №КУВД-001/2020-2596690/2 от 06.03.2020</t>
  </si>
  <si>
    <t>КУВД-001/2020-2712667/2</t>
  </si>
  <si>
    <t>Уведомление №КУВД-001/2020-2712667/2 от 06.03.2020</t>
  </si>
  <si>
    <t>КУВД-001/2020-2712464/2</t>
  </si>
  <si>
    <t>Уведомление №КУВД-001/2020-2712464/2 от 06.03.2020</t>
  </si>
  <si>
    <t>КУВД-001/2020-2711751/2</t>
  </si>
  <si>
    <t>Уведомление №КУВД-001/2020-2711751/2 от 06.03.2020</t>
  </si>
  <si>
    <t>КУВД-001/2020-2712175</t>
  </si>
  <si>
    <t>Уведомление №КУВД-001/2020-2712175 от 17.03.2020</t>
  </si>
  <si>
    <t>КУВД-001/2020-2728423/2</t>
  </si>
  <si>
    <t>Уведомление №КУВД-001/2020-2728423/2 от 06.03.2020</t>
  </si>
  <si>
    <t>КУВД-001/2020-2729525/2</t>
  </si>
  <si>
    <t>Уведомление №КУВД-001/2020-2729525/2 от 17.03.2020</t>
  </si>
  <si>
    <t>КУВД-001/2020-2733758/2</t>
  </si>
  <si>
    <t xml:space="preserve">Уведомление №КУВД-001/2020-2733758/2 от 06.03.2020 </t>
  </si>
  <si>
    <t>Уведомление №КУВД-001/2020-2732881/2 от17.03.2020</t>
  </si>
  <si>
    <t xml:space="preserve">КУВД-001/2020-2732881/2 </t>
  </si>
  <si>
    <t>КУВД-001/2020-2710634/2</t>
  </si>
  <si>
    <t>Уведомление №КУВД-001/2020-2710634/2 от 06.03.2020</t>
  </si>
  <si>
    <t>КУВД-001/2020-2710323/2</t>
  </si>
  <si>
    <t>Уведомление №КУВД-001/2020-2710323/2 от 06.03.2020</t>
  </si>
  <si>
    <t>КУВД-001/2020-2901986/2</t>
  </si>
  <si>
    <t>Уведомление №КУВД-001/2020-2901986/2 от 12.03.2020</t>
  </si>
  <si>
    <t>КУВД-001/2020-3011015/2</t>
  </si>
  <si>
    <t>Уведомление №КУВД-001/2020-3011015/2 от 16.03.2020</t>
  </si>
  <si>
    <t>КУВД-001/2020-3011013/2</t>
  </si>
  <si>
    <t>Уведомление №КУВД-001/2020-3011013/2 от 16.03.2020</t>
  </si>
  <si>
    <t>КУВД-001/2020-3013247/2</t>
  </si>
  <si>
    <t>Уведомление №КУВД-001/2020-3013247/2 от 16.03.2020</t>
  </si>
  <si>
    <t>КУВД-001/2020-3013065/2</t>
  </si>
  <si>
    <t>Уведомление №КУВД-001/2020-3013065/2 от 16.03.2020</t>
  </si>
  <si>
    <t>КУВД-001/2020-3013356/2</t>
  </si>
  <si>
    <t>Уведомление №КУВД-001/2020-3013356/2 от 16.03.2020</t>
  </si>
  <si>
    <t>КУВД-001/2020-3013530/2</t>
  </si>
  <si>
    <t>Уведомление №КУВД-001/2020-3013530/2 от 16.03.2020</t>
  </si>
  <si>
    <t>КУВД-001/2020-3021161/2</t>
  </si>
  <si>
    <t>Уведомление №КУВД-001/2020-3021161/2 от 16.03.2020</t>
  </si>
  <si>
    <t>КУВД-001/2020-3025952/2</t>
  </si>
  <si>
    <t>Уведомление №КУВД-001/2020-3025952/2 от 16.03.2020</t>
  </si>
  <si>
    <t>КУВД-001/2020-3026396/2</t>
  </si>
  <si>
    <t>Уведомление №КУВД-001/2020-3026396/2 от 16.03.2020</t>
  </si>
  <si>
    <t>28.05.202</t>
  </si>
  <si>
    <t>КУВД-001/2020-5572655</t>
  </si>
  <si>
    <t>Уведомление №КУВД-001/2020-5572655 от 28.05.2020</t>
  </si>
  <si>
    <t>КУВД-001/2020-5572655/2</t>
  </si>
  <si>
    <t>Уведомление №КУВД-001/2020-5572655 от 28.05.2020г.</t>
  </si>
  <si>
    <t>КУВД-001/2020-3293988</t>
  </si>
  <si>
    <t>Уведомление №КУВД-001/2020-3293988 от 25.03.2020г.</t>
  </si>
  <si>
    <t>КУВД-001/2020-3293122/2</t>
  </si>
  <si>
    <t>Уведомление №КУВД-001/2020-3293122/2 от 23.03.2020</t>
  </si>
  <si>
    <t>КУВД-001/2020-2902195/2</t>
  </si>
  <si>
    <t>Уведомление №КУВД-001/2020-2902195/2 от 23.03.2020</t>
  </si>
  <si>
    <t>КУВД-001/2020-3021761/2</t>
  </si>
  <si>
    <t>Уведомление №КУВД-001/2020-3021761/2 от 19.03.2020</t>
  </si>
  <si>
    <t>55:02:060603:127</t>
  </si>
  <si>
    <t>55:02:060603:127-55/095/2020-1</t>
  </si>
  <si>
    <t>Выписка из ЕГРН № 55:02:060603:127-55/095/2020-1 от 26.11.2020</t>
  </si>
  <si>
    <t>55:02:000000:8874-55/095/2020-1</t>
  </si>
  <si>
    <t>Выписка из ЕГРН № 55:02:000000:8874-55/095/2020-1 от 21.12.2020</t>
  </si>
  <si>
    <t>Передан в аренду ООО "Сибирский экспорт" по договору №2 от 25.06.20г.</t>
  </si>
  <si>
    <t>Передано в аренду Тупицину О.П. по договору №4 от 13.07.20г.</t>
  </si>
  <si>
    <t>Передано в аренду Тупицину О.П. по договору №3 от 13.07.20г.</t>
  </si>
  <si>
    <t>Передано в аренду Тупицину О.П. по договору №2 от 13.07.20г.</t>
  </si>
  <si>
    <t>Передано в аренду ООО "Сибирский экспорт" по договору №7 от 22.07.20г.</t>
  </si>
  <si>
    <t>Передан в аренду ООО "ХОРС" по договору №1 от 13.07.20г.</t>
  </si>
  <si>
    <t>Передан в аренду ООО"Сибирский экспор" по договору №6 от 22.07.20г.</t>
  </si>
  <si>
    <t>Передан в аренду ООО "Сибирский экспорт" по договору №5 от 22.07.20г.</t>
  </si>
  <si>
    <t>Передан в аренду ООО "Сибирский экспорт" по договору №1 от 25.06.20г.</t>
  </si>
  <si>
    <t>Передано в аренду ООО "Сибирский экпорт" по договору №3 от 25.06.20г.</t>
  </si>
  <si>
    <t>Передано в аренду ООО "Сибирский экспорт" по договору №5 от 25.06.20г.</t>
  </si>
  <si>
    <t>Передано в аренду ООО "Сибирский экпорт" по договору №4 от 25.06.20г.</t>
  </si>
  <si>
    <t>данные отсутствуют</t>
  </si>
  <si>
    <t>55:02:000000:8910-55/095/2021-1</t>
  </si>
  <si>
    <t>Выписка из ЕГРН №55:02:000000:8910-55/095/2021-1 от 17.11.2021</t>
  </si>
  <si>
    <t>55:02:000000:8915-55/095/2022-1</t>
  </si>
  <si>
    <t>Выписка из ЕГРН №55:02:000000:8915-55/095/2022-1 от 17.01.2022</t>
  </si>
  <si>
    <t>55:02:060701:9</t>
  </si>
  <si>
    <t>13,5 га</t>
  </si>
  <si>
    <t>КУВД-001/2022-10135000</t>
  </si>
  <si>
    <t>Уведомление №КУВД-001/2022-10135000 от 18.03.2022</t>
  </si>
  <si>
    <t>Объект передан в аренду ООО "Росинка", договор №б/н от  29.08.22г.</t>
  </si>
  <si>
    <t>55:02:000000:8914-55/095/2023-2</t>
  </si>
  <si>
    <t>Выписка из ЕГРН №55:02:000000:8914-55/095/2023-2 от 22.05.2023г.</t>
  </si>
  <si>
    <t>55:02:060601:195-55/095/2023-2</t>
  </si>
  <si>
    <t>Выписка из ЕГРН №55:02:000000:195-55/095/2023-2 от 22.05.2023г.</t>
  </si>
  <si>
    <t>55:02:000000:398-55/095/2024-213</t>
  </si>
  <si>
    <t>Выписка из ЕГРН №55:02:000000:398-55/095/2024-213 от 20.02.2024г.</t>
  </si>
  <si>
    <t>Подраздел I.I. Земельные участки</t>
  </si>
  <si>
    <t>Адрес (местоположение) земельного участка</t>
  </si>
  <si>
    <t>Наименование земельного участка</t>
  </si>
  <si>
    <t>Сведения о произведенном улучшении земельного участка</t>
  </si>
  <si>
    <t>Сведения о стоимости земельного участка</t>
  </si>
  <si>
    <t>Свед. об уст. в отношении земельного участка ограничениях (обременениях) с указ. наименования вида ограничений (обременений), основания и даты возник. и прекращения</t>
  </si>
  <si>
    <t>Кадастр. или (условный) номер земельного участка с датой присвоения</t>
  </si>
  <si>
    <t>Свед. о правооблада-теле</t>
  </si>
  <si>
    <t>Сведения о лице , в пользу которого установлены ограничения (обременения)</t>
  </si>
  <si>
    <t>Сведения об основных характеристиках земельного участка</t>
  </si>
  <si>
    <t>Категория земель</t>
  </si>
  <si>
    <t>Вид разрешенного использования</t>
  </si>
  <si>
    <t>Омская область, Большереченский р-н, . Могильно-Посельское сельское поселение,  4 отд.,  раб. участок 2п, ОКТМО 52603419101</t>
  </si>
  <si>
    <t>Омская область, Большереченский р-н, . Могильно-Посельское сельское поселение,  2 отд.,  IV - 2, ОКТМО 52603419101</t>
  </si>
  <si>
    <t>Омская область, Большереченский р-н, . Могильно-Посельское сельское поселение, 4 отд.,  раб. участок 2п, ОКТМО 52603419101</t>
  </si>
  <si>
    <t>Для сельскохозяйственного производства</t>
  </si>
  <si>
    <t>Для сельскохозяйствен- ного производства</t>
  </si>
  <si>
    <t>55:02:000000:436, 11.07.2011</t>
  </si>
  <si>
    <t>55:02:000000:435, 11.07.2011</t>
  </si>
  <si>
    <t>Площадь, кв.м.</t>
  </si>
  <si>
    <t>Размер доли</t>
  </si>
  <si>
    <t>1/51</t>
  </si>
  <si>
    <t>Омская область, Большереченский р-н, . Могильно-Посельское сельское поселение, 2 отд.,  IV - 2, ОКТМО 52603419101</t>
  </si>
  <si>
    <t>Омская область, Большереченский р-н, с. Могильно-Посельское, ОКТМО 52603419000</t>
  </si>
  <si>
    <t>55:02:000000:398, 27.02.2006</t>
  </si>
  <si>
    <t>Омская обл., Большереченский р-н, д. Моховое Озеро, ул. Луговая, д. 25е                                         ОКТМО 52603419116</t>
  </si>
  <si>
    <t>55:02:060401:110, 20.07.2012</t>
  </si>
  <si>
    <t>Земли населенных пунктов</t>
  </si>
  <si>
    <t>Для размещения сооружения-памятник воинам-землякам</t>
  </si>
  <si>
    <t>1/1</t>
  </si>
  <si>
    <t>Омская обл., Большереченский р-н, с. Могильно-Посельское, ул. Чехова, д. 120Д, ОКТМО 52603419101</t>
  </si>
  <si>
    <t>55:02:060104:145, 20.07.2012</t>
  </si>
  <si>
    <t>Омская область, Большереченский р-н, д. Большемурлы         Местоположение установлено относительно ориентира, расположенного за пределами участка. Ориентир ул. Бордзиловского. Участок находится примерно в 350 м от ориентира по направлению на северо-восток, ОКТМО 52603419106</t>
  </si>
  <si>
    <t>55:02:060701:21, 13.03.2015</t>
  </si>
  <si>
    <t>Земли промышленности, энергетики, транспорта, связи, радиовещания, телевидения, информатики, земли для обеспечения космической деятельности, земли обороны, безопасности и земли иного специального назначения</t>
  </si>
  <si>
    <t>Для размещения кладбища</t>
  </si>
  <si>
    <t>Вид, номер и дата государственной регистрации права</t>
  </si>
  <si>
    <t>Вид вещного права</t>
  </si>
  <si>
    <t>Постоянное (бессрочное) пользование</t>
  </si>
  <si>
    <t>Омская область, р-н Большереченский, д. Могильно-Старожильск        Местоположение установлено относительно ориентира, расположенного за пределами участка. Ориентир ул. Комсомольская. Участок находится примерно в 50 м от ориентира по направлению на юг,                 ОКТМО  52603419111</t>
  </si>
  <si>
    <t>55:02:000000:8461, 16.02.2015</t>
  </si>
  <si>
    <t>Омская область, Большереченский р-н, д. Рямовка, ул. Рязанская, в районе жилого дома № 50,                 ОКТМО 52603419121</t>
  </si>
  <si>
    <t>55:02:060301:213, 10.02.2015</t>
  </si>
  <si>
    <t>Омская область, Большереченский район, д. Рямовка, ул. Рязанская, д. 48В, ОКТМО 52603419121</t>
  </si>
  <si>
    <t>55:02:060301:185, 21.07.2012</t>
  </si>
  <si>
    <t>Для размещеня сооружения- памятник воинам-землякам</t>
  </si>
  <si>
    <t>Собственность</t>
  </si>
  <si>
    <t>Омская область, Большереченский р-н, Могильно-Посельское с/п, ОКТМО 52603419000</t>
  </si>
  <si>
    <t>55:02:060601:28, 19.01.2007</t>
  </si>
  <si>
    <t>682000.00</t>
  </si>
  <si>
    <t>24.01.2011г</t>
  </si>
  <si>
    <t>Распоряжение Администрации муниципального образования Могильно-Посельского с/п Большереченского муниципального района Омской области "О предоставлении земельного участка в постоянное (бессрочное) пользование Могильно-Посельскому с/п Большереченского муниципального района Омской области" № 13 от 20.03.2015г.</t>
  </si>
  <si>
    <t>Распоряжение Администрации муниципального образования Могильно-Посельского с/п Большереченского муниципального района Омской области "О предоставлении земельного участка в постоянное (бессрочное) пользование Могильно-Посельскому с/п Большереченского муниципального района Омской области" № 12 от 20.03.2015г.</t>
  </si>
  <si>
    <t>Распоряжение Администрации муниципального образования Могильно-Посельского с/п Большереченского муниципального района Омской области "О предоставлении земельного участка в постоянное (бессрочное) пользование Могильно-Посельскому с/п Большереченского муниципального района Омской области" № 21 от 09.04.2015г.</t>
  </si>
  <si>
    <t>Общая долевая собственность</t>
  </si>
  <si>
    <t xml:space="preserve">Омская область, Большереченский р-н, д. Моховое Озеро, участок находится примерно в 500 м. от ориентира по направлению на север, ОКТМО 52603419116 </t>
  </si>
  <si>
    <t>55:02:060601:66, 27.07.2009</t>
  </si>
  <si>
    <t>55:02:060601:65, 14.12.2009</t>
  </si>
  <si>
    <t>Омская область, Большереченский р-н, д. Моховое Озеро, участок находится примерно в 900 м. от ориентира по направлению на юго-восток, ОКТМО 52603419116</t>
  </si>
  <si>
    <t>55:02:060601:64, 27.07.2009</t>
  </si>
  <si>
    <t>Омская область, Большереченский р-н, д. Моховое Озеро, участок находится примерно в 1300 м. от ориентира по направлению на запад, ОКТМО 52603419116</t>
  </si>
  <si>
    <t>Подраздел 2.3. Сведения о движимом имуществе и ином имуществе, за исключением акций и долей (вкладов) в уставных (складочных) капиталах хозяйственных обществ и товариществ</t>
  </si>
  <si>
    <t>Автомобиль УАЗ</t>
  </si>
  <si>
    <t>Сведения об объекте учета, в том числе: марка, модель, год выпуска, инвентарный номер</t>
  </si>
  <si>
    <t>Сведения о лице, в пользу которого установлены ограничения (обременения)</t>
  </si>
  <si>
    <t>Вид объекта учета</t>
  </si>
  <si>
    <t>Наименование объекта учета</t>
  </si>
  <si>
    <t>Назначение объекта учета</t>
  </si>
  <si>
    <t>Адрес (местоположение) объекта учета (с указанием кода ОКТМО)</t>
  </si>
  <si>
    <t>Кадастр. или (условный) номер объекта учета (с датой присвоения)</t>
  </si>
  <si>
    <t>Сведения о земельном участке, на котором расположен объект учета</t>
  </si>
  <si>
    <t>Кадастровый номер</t>
  </si>
  <si>
    <t xml:space="preserve">Форма собственности </t>
  </si>
  <si>
    <t>Площадь</t>
  </si>
  <si>
    <t>Сведения об основных характеристиках объекта учета (тип объекта (жилое либо нежилое), площадь, протяженность, этажность)</t>
  </si>
  <si>
    <t>Инвентарный номер объекта учета</t>
  </si>
  <si>
    <t>Свед. об уст. в отношении объекта учета ограничениях (обременениях) с указнием наименования вида ограничений (обременений), основания и даты их возникновения и прекращения</t>
  </si>
  <si>
    <t>Свед. о балансовой стоимости объекта учета и начисл. амортизации (износе)</t>
  </si>
  <si>
    <t>Сведения об изменениях объекта учета (произведенных достройках, капитальном ремонте, реконструкции, модернизации, сносе)</t>
  </si>
  <si>
    <t>Сведения об объекте единого недвижимого комплекса (сведения о зданиях, сооружениях, иных вещах, являющихся составляющими единого недвижимого комплекса, сведения о земельном участке, на котором расположено здание, сооружение)</t>
  </si>
  <si>
    <t>Раздел II. Сведения о движимом и ином имуществе</t>
  </si>
  <si>
    <t>Раздел I.  Сведения о недвижимом имуществе</t>
  </si>
  <si>
    <t>55:02:060601:63, 27.07.2009</t>
  </si>
  <si>
    <t>Омская область, Большереченский р-н, д. Моховое Озеро, участок находится примерно в 3500 м. от ориентира по направлению на северо-запад, ОКТМО 52603419116</t>
  </si>
  <si>
    <t>55:02:060601:62, 27.07.2009</t>
  </si>
  <si>
    <t>Омская область, Большереченский р-н, д. Моховое Озеро, участок находится примерно в 3200 м. от ориентира по направлению на северо-запад, ОКТМО 52603419116</t>
  </si>
  <si>
    <t>Омская область, Большереченский р-н, д. Моховое Озеро, участок находится примерно в 3100 м. от ориентира по направлению на север, ОКТМО 52603419116</t>
  </si>
  <si>
    <t>55:02:060601:61, 27.07.2009</t>
  </si>
  <si>
    <t>55:02:060602:49, 27.07.2009</t>
  </si>
  <si>
    <t>Омская область, Большереченский р-н, д. Моховое Озеро, участок находится примерно в 200 м. от ориентира по направлению на юго-восток, ОКТМО 52603419116</t>
  </si>
  <si>
    <t>55:02:060602:48, 27.07.2009</t>
  </si>
  <si>
    <t>55:02:000000:442, 11.07.2011</t>
  </si>
  <si>
    <t>Омская область, Большереченский р-н, с. Могильно-Посельское,                 1 отд.,  III - к, ОКТМО 52603419101</t>
  </si>
  <si>
    <t>1/54</t>
  </si>
  <si>
    <t>55:02:000000:443, 11.07.2011</t>
  </si>
  <si>
    <t>Омская область, Большереченский р-н, с. Могильно-Посельское,                 1 отд., рабочий участок 3с, ОКТМО 52603419101</t>
  </si>
  <si>
    <t>55:02:000000:432, 11.07.2011</t>
  </si>
  <si>
    <t>Омская область, Большереченский р-н, с. Могильно-Посельское,                 3 отд., II - 2, ОКТМО 52603419101</t>
  </si>
  <si>
    <t>55:02:000000:437, 11.07.2011</t>
  </si>
  <si>
    <t>Омская область, Большереченский р-н, с. Могильно-Посельское,                 2 отд., III - 1к, ОКТМО 52603419101</t>
  </si>
  <si>
    <t>55:02:000000:470, 11.07.2011</t>
  </si>
  <si>
    <t>Омская область, Большереченский р-н, с. Могильно-Посельское, ОКТМО 52603419101</t>
  </si>
  <si>
    <t>55:02:000000:453, 11.07.2011</t>
  </si>
  <si>
    <t>55:02:000000:463, 11.07.2011</t>
  </si>
  <si>
    <t>Омская область, Большереченский р-н, с. Могильно-Посельское,1 отд I - 1, ОКТМО 52603419101</t>
  </si>
  <si>
    <t>Омская область, Большереченский р-н, с. Могильно-Посельское, 1 отд I - 1, ОКТМО 52603419101</t>
  </si>
  <si>
    <t>55:02:000000:462, 11.07.2011</t>
  </si>
  <si>
    <t>55:02:060701:12, 31.10.2008</t>
  </si>
  <si>
    <t>Омская обл., Большереченский р-н, д. Большемурлы, ОКТМО 52603419106</t>
  </si>
  <si>
    <t>1/48</t>
  </si>
  <si>
    <t>55:02:000000:469, 11.07.2011</t>
  </si>
  <si>
    <t>Омская область, Большереченский р-н, с. Могильно-Посельское, 2 отд., ОКТМО 52603419111</t>
  </si>
  <si>
    <t>Омская область, Большереченский р-н, с. Могильно-Посельское, 3 отд., рабочие участки III 2п,   IV 2п, V 2п, ОКТМО 52603419101</t>
  </si>
  <si>
    <t>55:02:000000:433, 11.07.2011</t>
  </si>
  <si>
    <t>Омская область, Большереченский р-н, с. Могильно-Посельское, 3 отд. II - 2, ОКТМО 52603419101</t>
  </si>
  <si>
    <t>Омская область, Большереченский р-н, с. Могильно-Посельское,  2 отд. III - 1 к., ОКТМО 52603419101</t>
  </si>
  <si>
    <t>Омская область, Большереченский р-н, с. Могильно-Посельское,  3 отд., рабочие участки III 2п,   IV 2п, V 2п, ОКТМО 52603419101</t>
  </si>
  <si>
    <t>Омская область, Большереченский р-н,  Могильно-Посельское сельское поселение, ОКТМО 52603419000</t>
  </si>
  <si>
    <t>55:02:060601:21, 20.02.2005</t>
  </si>
  <si>
    <t>Для ведения личного подсобного хозяйства</t>
  </si>
  <si>
    <t>55:02:060601:22, 20.02.2005</t>
  </si>
  <si>
    <t>241800.00</t>
  </si>
  <si>
    <t>55:02:000000:457, 11.07.2011</t>
  </si>
  <si>
    <t>Омская область, Большереченский р-н,  Могильно-Посельское сельское отделение,  3 отд., рабочий участок 2 c., ОКТМО 52603419000</t>
  </si>
  <si>
    <t>55:02:000000:456, 11.07.2011</t>
  </si>
  <si>
    <t>Омская область, Большереченский р-н, . Могильно-Посельское сельское отделение,  3 отд.,  II - 1, ОКТМО 52603419000</t>
  </si>
  <si>
    <t>Омская область, Большереченский р-н,  Могильно-Посельское сельское отделение,   3 отд., рабочий участок 2 c., ОКТМО 52603419000</t>
  </si>
  <si>
    <t>Омская область, Большереченский р-н,  Могильно-Посельское сельское поселение, 3 отд., рабочий участок 2 c., ОКТМО 52603419000</t>
  </si>
  <si>
    <t>55:02:000000:449, 11.07.2011</t>
  </si>
  <si>
    <t>Омская область, Большереченский р-н, . Могильно-Посельское сельское поселение, 4 отд.,  рабочий участок 2п, ОКТМО 52603419000</t>
  </si>
  <si>
    <t xml:space="preserve">Омская область, Большереченский р-н, . Могильно-Посельское сельское поселение, 2 отд., IV -1к, ОКТМО 52603419000 </t>
  </si>
  <si>
    <t>55:02:000000:448, 11.07.2011</t>
  </si>
  <si>
    <t xml:space="preserve">Омская область, Большереченский р-н, . Могильно-Посельское сельское поселение,  2 отд., IV -1к, ОКТМО 52603419000 </t>
  </si>
  <si>
    <t>Омская область, Большереченский р-н, . Могильно-Посельское сельское поселение,  4 отд.,  рабочий участок 2п, ОКТМО 52603419000</t>
  </si>
  <si>
    <t>Омская область, Большереченский р-н, . Могильно-Посельское сельское поселение,4 отд.,  рабочий участок 2п, ОКТМО 52603419000</t>
  </si>
  <si>
    <t>Омская область, Большереченский р-н, . Могильно-Посельское сельское поселение,   4 отд.,  рабочий участок 2п, ОКТМО 52603419000</t>
  </si>
  <si>
    <t>Омская область, Большереченский р-н, . Могильно-Посельское сельское поселение,2 отд., IV -1к , ОКТМО 52603419000</t>
  </si>
  <si>
    <t>Омская область, Большереченский р-н, . Могильно-Посельское сельское поселение,4 отд.,  раб. участок 2п, ОКТМО 52603419000</t>
  </si>
  <si>
    <t xml:space="preserve">Омская область, Большереченский р-н, . Могильно-Посельское сельское поселение, 2 отд.,  рабочий участок Ivc, ОКТМО 52603419000 </t>
  </si>
  <si>
    <t>55:02:000000:447, 11.07.2011</t>
  </si>
  <si>
    <t>Омская область, Большереченский р-н, . Могильно-Посельское сельское поселение, 2 отд.,  рабочий участок II - 1к, ОКТМО 52603419000</t>
  </si>
  <si>
    <t>Омская область, Большереченский р-н, . Могильно-Посельское сельское поселение,   2 отд.,  рабочий участок c , ОКТМО 52603419000</t>
  </si>
  <si>
    <t>55:02:000000:467, 11.07.2011</t>
  </si>
  <si>
    <t>55:02:060600:8874</t>
  </si>
  <si>
    <t>55:02:000000:445, 11.07.2011</t>
  </si>
  <si>
    <t>Омская область, Большереченский р-н, . Могильно-Посельское сельское поселение, 2 отд.,  рабочий участок c , ОКТМО 52603419000</t>
  </si>
  <si>
    <t>Омская область, Большереченский р-н, . Могильно-Посельское сельское поселение,  2 отд.,  рабочий участок c, ОКТМО 52603419000</t>
  </si>
  <si>
    <t xml:space="preserve">Омская область, Большереченский р-н,  Могильно-Посельское сельское поселение,2 отд., I-1к, ОКТМО 52603419000  </t>
  </si>
  <si>
    <t xml:space="preserve">Омская область, Большереченский р-н,  Могильно-Посельское сельское поселение,  2 отд., III-1к, ОКТМО 52603419000  </t>
  </si>
  <si>
    <t xml:space="preserve">Омская область, Большереченский р-н,  Могильно-Посельское сельское поселение,2 отд., III-1к, ОКТМО 52603419000  </t>
  </si>
  <si>
    <t xml:space="preserve">Омская область, Большереченский р-н,  Могильно-Посельское сельское поселение,  2 отд., IV - 2, ОКТМО 52603419000 </t>
  </si>
  <si>
    <t>Омская область, Большереченский р-н,  Могильно-Посельское сельское поселение,  4 отд., раб.участок 2n, ОКТМО 52603419000</t>
  </si>
  <si>
    <t xml:space="preserve">Омская область, Большереченский р-н,  Могильно-Посельское сельское поселение, 1 отд., раб.уч-к 3с, 2 отд., ОКТМО 52603419000                  </t>
  </si>
  <si>
    <t>55:02:000000:461, 11.07.2011</t>
  </si>
  <si>
    <t xml:space="preserve">Омская область, Большереченский р-н,  Могильно-Посельское сельское поселение, 1 отд., раб.уч-к 3с, 2 отд., ОКТМО 52603419000    </t>
  </si>
  <si>
    <t>Омская область, Большереченский р-н,  Могильно-Посельское сельское поселение, 1 отд., раб.уч-к 3с, 2 отд., ОКТМО 52603419000</t>
  </si>
  <si>
    <t>Омская область, Большереченский р-н,  Могильно-Посельское сельское поселение, 4 отд., раб.участок 2n, ОКТМО 52603419000</t>
  </si>
  <si>
    <t>Омская область, Большереченский р-н,  Могильно-Посельское сельское поселение,  2 отд., IV - 1 к , ОКТМО 52603419000</t>
  </si>
  <si>
    <t>Омская область, Большереченский р-н,  Могильно-Посельское сельское поселение,4 отд., раб.участок 2n, ОКТМО 52603419000</t>
  </si>
  <si>
    <t>Омская область, Большереченский р-н,  Могильно-Посельское сельское поселение, 2 отд., IV - 1 к , ОКТМО 52603419000</t>
  </si>
  <si>
    <t>Омская область, Большереченский р-н,  Могильно-Посельское сельское поселение, 2 отд., II - 1 к , ОКТМО 52603419000</t>
  </si>
  <si>
    <t>Омская область, Большереченский р-н,  Могильно-Посельское сельское поселение,  2 отд., IV с, ОКТМО 52603419000</t>
  </si>
  <si>
    <t>55:02:000000:439, 11.07.2011</t>
  </si>
  <si>
    <t>Омская область, Большереченский р-н, Могильно-Посельское сельское поселение, 4отд., рабочий участок 2n, ОКТМО 52603419000</t>
  </si>
  <si>
    <t>55:02:000000:429, 11.07.2011</t>
  </si>
  <si>
    <t>Омская область, Большереченский р-н,  Могильно-Посельское сельское поселение,  2 отд., II c, ОКТМО 52603419000</t>
  </si>
  <si>
    <t>55:02:000000:459, 11.07.2011</t>
  </si>
  <si>
    <t>Омская область, Большереченский р-н,  Могильно-Посельское сельское поселение, 2 отд., III c, ОКТМО 52603419000</t>
  </si>
  <si>
    <t>55:02:000000:458, 11.07.2011</t>
  </si>
  <si>
    <t>Омская область, Большереченский р-н,  Могильно-Посельское сельское поселение,   1 отд., I - к, ОКТМО 52603419000</t>
  </si>
  <si>
    <t>Омская область, Большереченский р-н,  Могильно-Посельское сельское поселение,   2 отд., IV с, ОКТМО 52603419000</t>
  </si>
  <si>
    <t>Омская область, Большереченский р-н,  Могильно-Посельское сельское поселение,  2 отд., IV - 2 , ОКТМО 52603419000</t>
  </si>
  <si>
    <t xml:space="preserve">Омская область, Большереченский р-н,  Могильно-Посельское сельское поселение, 2 отд., IV - 2, ОКТМО 52603419000 </t>
  </si>
  <si>
    <t>Омская область, Большереченский р-н,  Могильно-Посельское сельское поселение, 2 отд., IV - 1к, ОКТМО 52603419000</t>
  </si>
  <si>
    <t>Омская область, Большереченский р-н,  Могильно-Посельское сельское поселение,  2 отд., IV - 1к, ОКТМО 52603419000</t>
  </si>
  <si>
    <t>Омская область, Большереченский р-н,  Могильно-Посельское с/п,                  2 отд., раб.уч-к с, ОКТМО 52603419000</t>
  </si>
  <si>
    <t>Омская область, Большереченский р-н,  Могильно-Посельское сельское поселение, 1 отд., раб.уч-к 4n, ОКТМО 52603419000</t>
  </si>
  <si>
    <t>Омская область, Большереченский р-н,  Могильно-Посельское сельское поселение, 1 отд., I -1, ОКТМО 52603419000</t>
  </si>
  <si>
    <t>Омская область, Большереченский р-н,  Могильно-Посельское с/п,                  2 отд., III - 1, ОКТМО 52603419000</t>
  </si>
  <si>
    <t>Омская область, Большереченский р-н,  Могильно-Посельское сельское поселение,3 отд., раб.участки  2с, ОКТМО 52603419000</t>
  </si>
  <si>
    <t>Омская область, Большереченский р-н,  Могильно-Посельское ссельское поселение,  3 отд., III - 1, ОКТМО 52603419000</t>
  </si>
  <si>
    <t>Омская область, Большереченский р-н,  Могильно-Посельское с/п,                  2 отд., рабочий участок с, ОКТМО 52603419000</t>
  </si>
  <si>
    <t>Омская область, Большереченский р-н,  Могильно-Посельское с/п,                  2 отд., I - 1, ОКТМО 52603419000</t>
  </si>
  <si>
    <t>55:02:000000:465, 11.07.2011</t>
  </si>
  <si>
    <t>55:02:000000:464, 11.07.2011</t>
  </si>
  <si>
    <t>Омская область, Большереченский р-н,  Могильно-Посельское с/п,                  3 отд., рабочий участок 2с, ОКТМО 52603419000</t>
  </si>
  <si>
    <t>Омская область, Большереченский р-н,  Могильно-Посельское ссельское поселение,3 отд., III - 1, ОКТМО 52603419000</t>
  </si>
  <si>
    <t>Омская область, Большереченский р-н,  Могильно-Посельское сельское поселение,  1 отд., I - 1, ОКТМО 52603419000</t>
  </si>
  <si>
    <t>Омская область, Большереченский р-н,  Могильно-Посельское сельское поселение, 1 отд., раб.уч-к 4п, ОКТМО 52603419000</t>
  </si>
  <si>
    <t>Омская область, Большереченский р-н,  Могильно-Посельское сельское поселение, 1 отд., I - 1, ОКТМО 52603419000</t>
  </si>
  <si>
    <t>Омская область, Большереченский р-н,  Могильно-Посельское сельское поселение,  3 отд., раб.участки  2с, ОКТМО 52603419000</t>
  </si>
  <si>
    <t>Омская область, Большереченский р-н,  Могильно-Посельское сельское поселение, 3 отд., III - 1, ОКТМО 52603419000</t>
  </si>
  <si>
    <t>Омская область, Большереченский р-н,  Могильно-Посельское сельское поселение, 3 отд., ра.участки 2с, ОКТМО 52603419000</t>
  </si>
  <si>
    <t>Омская область, Большереченский р-н,  Могильно-Посельское сельское поселение, 4 отд., I - 4, ОКТМО 52603419000</t>
  </si>
  <si>
    <t>Омская область, Большереченский р-н,  Могильно-Посельское сельское поселение,  4 отд., рабочий усасток 2n, ОКТМО 52603419000</t>
  </si>
  <si>
    <t>Омская область, Большереченский р-н,  Могильно-Посельское сельское поселение, 2 отд., I - 4, ОКТМО 52603419000</t>
  </si>
  <si>
    <t>Омская область, Большереченский р-н,  Могильно-Посельское сельское поселение, 2 отд., IV - 1к , ОКТМО 52603419000</t>
  </si>
  <si>
    <t>Омская область, Большереченский р-н,  Могильно-Посельское сельское поселение,   4 отд., рабочий усасток 2n, ОКТМО 52603419000</t>
  </si>
  <si>
    <t>Омская область, Большереченский р-н,  Могильно-Посельское сельское поселение,  2 отд., I - 4, ОКТМО 52603419000</t>
  </si>
  <si>
    <t>Омская область, Большереченский р-н,  Могильно-Посельское сельское поселение,  2 отд., рабочий участок с, ОКТМО 52603419000</t>
  </si>
  <si>
    <t>55:02:060603:8, 03.04.2014</t>
  </si>
  <si>
    <t>Омская область, Большереченский р-н,  Могильно-Посельское сельское поселение,  2 отд., I - 1к, ОКТМО 52603419000</t>
  </si>
  <si>
    <t>Омская область, Большереченский р-н,  Могильно-Посельское сельское поселение, 2 отд., рабочий участок с, ОКТМО 52603419000</t>
  </si>
  <si>
    <t>Омская область, Большереченский р-н,  Могильно-Посельское сельское поселение,  2 отд., II - 1к, ОКТМО 52603419000</t>
  </si>
  <si>
    <t>55:02:000000:450, 11.07.2011</t>
  </si>
  <si>
    <t>Омская область, Большереченский р-н,  Могильно-Посельское сельское поселение,  2 отд., раб. уч-ок 3n, ОКТМО 52603419000</t>
  </si>
  <si>
    <t>Омская область, Большереченский р-н,  Могильно-Посельское сельское поселение,  1 отд., раб. участок 3с, ОКТМО 52603419000</t>
  </si>
  <si>
    <t>Омская область, Большереченский р-н,  Могильно-Посельское сельское поселение, 2 отд., I - 1к, ОКТМО 52603419</t>
  </si>
  <si>
    <t>Омская область, Большереченский р-н,  Могильно-Посельское сельское поселение,  3 отд., рабочие участки III 2п, IV 2п, V 2п, ОКТМО 52603419000</t>
  </si>
  <si>
    <t>Омская область, Большереченский р-н,  Могильно-Посельское сельское поселение, 3 отд., II - 2, ОКТМО 52603419000</t>
  </si>
  <si>
    <t>Омская область, Большереченский р-н,  Могильно-Посельское сельское поселение,  2 отд., раб.уч-к с , ОКТМО 52603419000</t>
  </si>
  <si>
    <t>Омская область, Большереченский р-н,  Могильно-Посельское с/п,                  1 отд., I - к, ОКТМО 52603419000</t>
  </si>
  <si>
    <t>Омская область, Большереченский р-н,  Могильно-Посельское с/п,                 4 отд., раб.уч-к 2п, ОКТМО 52603419000</t>
  </si>
  <si>
    <t>Омская область, Большереченский р-н,  Могильно-Посельское с/п,                 2 отд., 1-4, ОКТМО 52603419000</t>
  </si>
  <si>
    <t>Омская область, Большереченский р-н,  Могильно-Посельское с/п,                 2 отд., III-1к, ОКТМО 52603419000</t>
  </si>
  <si>
    <t>Омская область, Большереченский р-н, д. Моховое Озеро, участок находится примерно в 500 м. от ориентира по направлению на север , ОКТМО 52603419116</t>
  </si>
  <si>
    <t>Омская область, Большереченский р-н, д. Моховое Озеро, участок находится примерно в 800 м. от ориентира по направлению на юг, ОКТМО 52603419116</t>
  </si>
  <si>
    <t>Омская область, Большереченский р-н, с. Могильно-Посельское, 2 отд.раб.уч-к с, ОКТМО 52603419101</t>
  </si>
  <si>
    <t>Омская область, Большереченский р-н,  Могильно-Посельское ссельское поселение, 1 отд., I - 1, ОКТМО 52603419000</t>
  </si>
  <si>
    <t>Омская область, Большереченский р-н,  Могильно-Посельское ссельское поселение, 1 отд., раб.уч-к 4п, ОКТМО 52603419000</t>
  </si>
  <si>
    <t>Омская область, Большереченский р-н,  Могильно-Посельское сельское поселение, 2 отд., IV - 2 , ОКТМО 52603419000</t>
  </si>
  <si>
    <t>Омская область, Большереченский р-н,  Могильно-Посельское сельское поселение, 4 отд., участок 2п, ОКТМО 52603419000</t>
  </si>
  <si>
    <t>Омская область, Большереченский р-н,  Могильно-Посельское с/п,  4 отд., раб.уч-к 2п, ОКТМО 52603419000</t>
  </si>
  <si>
    <t>Омская область, Большереченский р-н,  Могильно-Посельское с/п,                2 отд., I-4, ОКТМО 52603419000</t>
  </si>
  <si>
    <t>Омская область, Большереченский р-н,  из земель СПК "Восход", расположенных: пашня в урочище Бабье, сенокос в урочище Суминский Аллап, ОКТМО 52603419121</t>
  </si>
  <si>
    <t>55:02:060601:20, 20.02.2005</t>
  </si>
  <si>
    <t>Омская область, Большереченский р-н,  Могильно-Посельское с/п, 2 отд., III-1к, ОКТМО 52603419000</t>
  </si>
  <si>
    <t>Омская область, Большереченский р-н, с. Могильно-Посельское, 1 отд., рабочий участок 3 c., ОКТМО 52603419101</t>
  </si>
  <si>
    <t>Омская область, Большереченский р-н, с. Могильно-Посельское, 1 отд.  IV -2, ОКТМО 52603419101</t>
  </si>
  <si>
    <t>Омская область, Большереченский р-н,  Могильно-Посельское сельское поселение,2 отд., раб.уч-к 3п, ОКТМО 52603419000</t>
  </si>
  <si>
    <t>Омская область, Большереченский р-н,  Могильно-Посельское сельское поселение,2 отд., IV с, ОКТМО 52603419000</t>
  </si>
  <si>
    <t>55:02:000000:474, 11.07.2011</t>
  </si>
  <si>
    <t>Омская область, Большереченский р-н,  Могильно-Посельское сельское поселение,   1 отд., III 3с, ОКТМО 52603419000</t>
  </si>
  <si>
    <t>55:02:000000:431, 11.07.2011</t>
  </si>
  <si>
    <t>Омская область, Большереченский р-н,  Могильно-Посельское сельское поселение,   1 отд.,  3с, ОКТМО 52603419000</t>
  </si>
  <si>
    <t>Омская область, Большереченский р-н, Могильно-Посельское сельское поселение, 2 отд., III-1к, ОКТМО 52603419000</t>
  </si>
  <si>
    <t>Омская область, Большереченский р-н, Могильно-Посельское сельское поселение, примерно в 900 м по направлению на юго-восток от ориентира д. Моховое Озеро, ОКТМО 52603419116</t>
  </si>
  <si>
    <t>Омская область, Большереченский р-н, Могильно-Посельское сельское поселение, примерно в 3100 м по направлению на север от ориентира д. Моховое Озеро, ОКТМО 52603419116</t>
  </si>
  <si>
    <t>Омская область, Большереченский р-н, Могильно-Посельское сельское поселение, примерно в 3200 м по направлению на северо-запад от ориентира д. Моховое Озеро, ОКТМО 52603419116</t>
  </si>
  <si>
    <t>Омская область, Большереченский р-н, Могильно-Посельское сельское поселение, примерно в 3500 м по направлению на северо-запад от ориентира д. Моховое Озеро, ОКТМО 52603419116</t>
  </si>
  <si>
    <t>Омская область, Большереченский р-н, Могильно-Посельское сельское поселение, примерно в 1300 м по направлению на запад от ориентира д. Моховое Озеро, ОКТМО 52603419116</t>
  </si>
  <si>
    <t>Омская область, Большереченский р-н, Могильно-Посельское сельское поселение, примерно в 800 м по направлению на юг от ориентира д. Моховое Озеро, ОКТМО 52603419116</t>
  </si>
  <si>
    <t>Омская область, Большереченский р-н, Могильно-Посельское сельское поселение, примерно в 500 м по направлению на север от ориентира д. Моховое Озеро, ОКТМО 52603419116</t>
  </si>
  <si>
    <t>Омская область, Большереченский р-н, Могильно-Посельское сельское поселение, 1 отд., рабочий участок 3с, ОКТМО 52603419000</t>
  </si>
  <si>
    <t>Омская область, Большереченский р-н, Могильно-Посельское сельское поселение, 4 отд., рабочий участок 2n, ОКТМО 52603419000</t>
  </si>
  <si>
    <t>Омская область, Большереченский р-н, Могильно-Посельское сельское поселение, примерно в 200м по направлению на юго-восток от ориентира д. Моховое Озеро, ОКТМО 52603419116</t>
  </si>
  <si>
    <t>Омская область, Большереченский р-н, Могильно-Посельское сельское поселение, 2отд., рабочий участок Vc, ОКТМО 52603419000</t>
  </si>
  <si>
    <t>55:02:000000:441, 11.07.2011</t>
  </si>
  <si>
    <t>Омская область, Большереченский р-н, Могильно-Посельское сельское поселение, 1отд.раб.участок I-4n, 2 отд.раб. Участок Ic, IIc, 2n, ОКТМО 52603419000</t>
  </si>
  <si>
    <t>Омская область, Большереченский район, Могильно-Посельское сельское поселение, 2 отд., раб.уч.ок 3n, ОКТМО 5263419000</t>
  </si>
  <si>
    <t>Омская область, Большереченский район, Могильно-Посельское сельское поселение, 3 отд., рабочие участки III 2п, IV 2п, V 2п, ОКТМО 52603419000</t>
  </si>
  <si>
    <t>Омская область, Большереченский район, Могильно-Посельское сельское поселение, 3 отд., II-2, ОКТМО 52603419000</t>
  </si>
  <si>
    <t>55:02:000000:455, 11.07.2011</t>
  </si>
  <si>
    <t>Омская область, Большереченский район, Могильно-Посельское сельское поселение, 1 отд., раб.уч-ок I 3с, ОКТМО 52603419000</t>
  </si>
  <si>
    <t>Омская область, Большереченский район, Могильно-Посельское сельское поселение, участок находится примерно в 500м. по направлению на север от ориентира д. Моховое Озеро, ОКТМО 52603419116</t>
  </si>
  <si>
    <t>Омская область, Большереченский район, Могильно-Посельское сельское поселение, участок находится примерно в 800м. по направлению на юг от ориентира д. Моховое Озеро, ОКТМО 52603419116</t>
  </si>
  <si>
    <t>Омская область, Большереченский район, Могильно-Посельское сельское поселение, участок находится примерно в 1300м. по направлению на запад от ориентира д. Моховое Озеро, ОКТМО 52603419116</t>
  </si>
  <si>
    <t>Омская область, Большереченский район, Могильно-Посельское сельское поселение, участок находится примерно в 3500м. по направлению на северо-запад от ориентира д. Моховое Озеро, ОКТМО 52603419116</t>
  </si>
  <si>
    <t>Омская область, Большереченский район, Могильно-Посельское сельское поселение, участок находится примерно в 3200м. по направлению на северо-запад от ориентира д. Моховое Озеро, ОКТМО 52603419116</t>
  </si>
  <si>
    <t>Омская область, Большереченский район, Могильно-Посельское сельское поселение, участок находится примерно в 3100м. по направлению на север от ориентира д. Моховое Озеро, ОКТМО 52603419116</t>
  </si>
  <si>
    <t>Омская область, Большереченский район, Могильно-Посельское сельское поселение, участок находится примерно в 900м. по направлению на юго-восток от ориентира д. Моховое Озеро, ОКТМО 52603419116</t>
  </si>
  <si>
    <t>Омская область, Большереченский район, Могильно-Посельское сельское поселение, участок находится примерно в 200м. по направлению на юго-восток от ориентира д. Моховое Озеро, ОКТМО 52603419116</t>
  </si>
  <si>
    <t>Омская область, Большереченский район, Могильно-Посельское сельское поселение,1 отд., раб.уч-к 4п, ОКТМО 52603419000</t>
  </si>
  <si>
    <t>Омская область, Большереченский район, Могильно-Посельское сельское поселение, 4 отд., раб.уч-к 2п, ОКТМО 52603419000</t>
  </si>
  <si>
    <t>Омская область, Большереченский район, Могильно-Посельское с/п, ОКТМО 52603419000</t>
  </si>
  <si>
    <t>Омская область, р-н Большереченский, Могильно-Посельское сельское поселение, ОКТМО 52603419000</t>
  </si>
  <si>
    <t>Омская область, Большереченский район, Могильно-Посельское с/п,  3 отд., III-1, ОКТМО 52603419000</t>
  </si>
  <si>
    <t>Омская область, р-н Большереченский, Могильно-Посельское с/п, ОКТМО 52603419000</t>
  </si>
  <si>
    <t>Омская область, р-н Большереченский, Могильно-Посельское сельское поселение, Участок находится примерно в 3500 м., по направлению на северо-запад от ориентира: д Моховое Озеро, ОКТМО 52603419116</t>
  </si>
  <si>
    <t xml:space="preserve">Омская область, Большереченский район, Могильно-Посельское с/п, 3отд., II-1, ОКТМО 52603419000 </t>
  </si>
  <si>
    <t>Омская область, Большереченский район, Могильно-Посельское с/п, 3 отд., рабочие участки 2с, ОКТМО 52603419000</t>
  </si>
  <si>
    <t>Омская область, Большереченский район, Могильно-Посельское с/п, 3отд., III-1, ОКТМО 52603419000</t>
  </si>
  <si>
    <t>55:02:060602:173, 16.10.2019</t>
  </si>
  <si>
    <t>1093893.05</t>
  </si>
  <si>
    <t>55:02:060602:179, 11.12.2019</t>
  </si>
  <si>
    <t>55:02:060602:171, 11.10.2019</t>
  </si>
  <si>
    <t>55:02:060602:172, 11.10.2019</t>
  </si>
  <si>
    <t>55:02:060602:174, 01.11.2019</t>
  </si>
  <si>
    <t>55:02:060602:175, 06.11.2019</t>
  </si>
  <si>
    <t>55:02:060602:176, 08.11.2019</t>
  </si>
  <si>
    <t>55:02:060602:177, 08.11.2019</t>
  </si>
  <si>
    <t>55:02:060602:178, 15.11.2019</t>
  </si>
  <si>
    <t>55:02:060601:185, 12.11.2019</t>
  </si>
  <si>
    <t>Аренда
№ 55:02:060601:185-55/095/2020-2 от 04.08.2020
№ 55:02:060601:185-55/095/2020-3 от 04.08.2020
Запрещение регистрации
№ 55:02:060601:185-55/092/2022-4 от 23.05.2022
Ограничения прав на земельный участок, предусмотренные статьей 56 Земельного кодекса Российской Федерации отсутствует</t>
  </si>
  <si>
    <t>Аренда
№ 55:02:060602:178-55/104/2020-2 от 29.07.2020
№ 55:02:060602:178-55/104/2020-3 от 29.07.2020
Ограничения прав на земельный участок, предусмотренные статьей 56 Земельного кодекса Российской Федерации отсутствует
Ограничения прав на земельный участок, предусмотренные статьей 56 Земельного кодекса Российской Федерации отсутствует
Ограничения прав на земельный участок, предусмотренные статьей 56 Земельного кодекса Российской Федерации отсутствует
Ограничения прав на земельный участок, предусмотренные статьей 56 Земельного кодекса Российской Федерации отсутствует</t>
  </si>
  <si>
    <t>Аренда
№ 55:02:060602:175-55/095/2020-2 от 15.07.2020
№ 55:02:060602:175-55/095/2020-3 от 15.07.2020
Ограничения прав на земельный участок, предусмотренные статьей 56 Земельного кодекса Российской Федерации отсутствует</t>
  </si>
  <si>
    <t>Аренда
№ 55:02:060602:176-55/095/2020-2 от 15.07.2020
№ 55:02:060602:176-55/095/2020-3 от 15.07.2020</t>
  </si>
  <si>
    <t>Аренда
№ 55:02:060602:177-55/098/2020-5 от 07.08.2020
№ 55:02:060602:177-55/098/2020-6 от 07.08.2020
Запрещение регистрации
№ 55:02:060602:177-55/092/2022-7 от 19.05.2022
Ограничения прав на земельный участок, предусмотренные статьей 56 Земельного кодекса Российской Федерации отсутствует
Ограничения прав на земельный участок, предусмотренные статьей 56 Земельного кодекса Российской Федерации отсутствует
Запрещение регистрации
№ 55:02:060602:177-55/092/2023-8 от 07.03.2023</t>
  </si>
  <si>
    <t>Аренда
№ 55:02:060602:179-55/095/2020-2 от 14.07.2020
№ 55:02:060602:179-55/095/2020-3 от 14.07.2020</t>
  </si>
  <si>
    <t>Аренда
№ 55:02:060602:171-55/109/2020-2 от 14.07.2020
№ 55:02:060602:171-55/109/2020-3 от 14.07.2020</t>
  </si>
  <si>
    <t>Аренда
№ 55:02:060602:172-55/125/2020-2 от 17.07.2020
№ 55:02:060602:172-55/125/2020-3 от 17.07.2020</t>
  </si>
  <si>
    <t>Аренда
№ 55:02:060602:174-55/103/2020-2 от 06.07.2020
№ 55:02:060602:174-55/103/2020-3 от 06.07.2020
Запрещение регистрации
№ 55:02:060602:174-55/092/2022-4 от 23.05.2022</t>
  </si>
  <si>
    <t>Аренда
№ 55:02:060602:173-55/098/2020-5 от 14.07.2020               № 55:02:060602:173-55/098/2020-6 от 14.07.2020
Запрещение регистрации
№ 55:02:060602:173-55/092/2023-7 от 07.03.2023</t>
  </si>
  <si>
    <t>РФ, Омская область, Большереченский район, Могильно-Посельское сельское поселение, 1 отд., поле IV-1, ОКТМО 52603419000</t>
  </si>
  <si>
    <t>55:02:060601:186, 18.11.2019</t>
  </si>
  <si>
    <t>Аренда
№ 55:02:060601:186-55/095/2020-2 от 04.08.2020
№ 55:02:060601:186-55/095/2020-3 от 04.08.2020
Запрещение регистрации
№ 55:02:060601:186-55/092/2022-4 от 19.05.2022
Ограничения прав на земельный участок, предусмотренные статьей 56 Земельного кодекса Российской Федерации отсутствует
Ограничения прав на земельный участок, предусмотренные статьей 56 Земельного кодекса Российской Федерации отсутствует</t>
  </si>
  <si>
    <t>55:02:060601:187, 18.11.2019</t>
  </si>
  <si>
    <t>187701.90</t>
  </si>
  <si>
    <t>Аренда
№ 55:02:060601:187-55/095/2020-2 от 04.08.2020
№ 55:02:060601:187-55/095/2020-3 от 04.08.2020
Запрещение регистрации
№ 55:02:060601:187-55/092/2022-4 от 19.05.2022
Ограничения прав на земельный участок, предусмотренные статьей 56 Земельного кодекса Российской Федерации отсутствует
Ограничения прав на земельный участок, предусмотренные статьей 56 Земельного кодекса Российской Федерации отсутствует</t>
  </si>
  <si>
    <t>Омская область, Большереченский р-н, с. Могильно-Посельское, 2 отд., раб. уч-ок 3n, ОКТМО 52603419101</t>
  </si>
  <si>
    <t>Омская область, Большереченский р-н, с. Могильно-Посельское, 2 отд., раб.участок с, ОКТМО 52603419101, ОКТМО 52603419101</t>
  </si>
  <si>
    <t>Омская область, Большереченский р-н, с. Могильно-Посельское, 2 отд., раб.участок Iiс, ОКТМО 52603419101</t>
  </si>
  <si>
    <t>Омская область, Большереченский р-н, с. Могильно-Посельское, 2 отд., раб.участок 4п, ОКТМО 52603419101</t>
  </si>
  <si>
    <t>Омская область, Большереченский р-н, с. Могильно-Посельское, 3 отд., III-1, ОКТМО 52603419101</t>
  </si>
  <si>
    <t>Омская область, Большереченский р-н, с. Могильно-Посельское, 3 отд., раб. участки 2с, ОКТМО 52603419101</t>
  </si>
  <si>
    <t>Омская область, Большереченский р-н, с. Могильно-Посельское, 3 отд., II-2, ОКТМО 52603419101</t>
  </si>
  <si>
    <t>Омская область, Большереченский р-н, с. Могильно-Посельское, 3 отд., II-2, ОКТМО 52603419101, ОКТМО 52603419101</t>
  </si>
  <si>
    <t>Омская область, Большереченский р-н, с. Могильно-Посельское, 3 отд., рабочие участки III 2п,   IV 2п, V 2п,  ОКТМО 52603419101</t>
  </si>
  <si>
    <t>Омская область, Большереченский р-н, с. Могильно-Посельское, 3 отд., II-1, ОКТМО 52603419101</t>
  </si>
  <si>
    <t>Омская область, Большереченский р-н, с. Могильно-Посельское, 3 отд., рабочие участки 2с, ОКТМО 52603419101</t>
  </si>
  <si>
    <t>55:02:060603:127, 26.11.2020</t>
  </si>
  <si>
    <t>Омская область, Большереченский р-н, с. Могильно-Посельское, 1 отд., IV-2, ОКТМО 52603419101</t>
  </si>
  <si>
    <t>Аренда
№ 55:02:060603:127-55/095/2021-2 от 03.03.2021
№ 55:02:060603:127-55/095/2021-3 от 03.03.2021</t>
  </si>
  <si>
    <t>Омская область, Большереченский р-н, с. Могильно-Посельское, 2 отд., I-1к, ОКТМО 52603419101</t>
  </si>
  <si>
    <t>55:02:000000:8874, 21.12.2020</t>
  </si>
  <si>
    <t>Аренда
№ 55:02:000000:8874-55/095/2021-2 от 04.03.2021
№ 55:02:000000:8874-55/095/2021-3 от 04.03.2021
Ограничения прав на земельный участок, предусмотренные статьей 56 Земельного кодекса Российской Федерации отсутствует
Ограничения прав на земельный участок, предусмотренные статьей 56 Земельного кодекса Российской Федерации отсутствует</t>
  </si>
  <si>
    <t>55:02:000000:8910, 17.11.2021</t>
  </si>
  <si>
    <t>Омская область, Большереченский р-н, Могильно-Посельское сельское поселение, ОКТМО 52603419000</t>
  </si>
  <si>
    <t>Ограничения прав на земельный участок, предусмотренные статьей 56 Земельного кодекса Российской Федерации
отсутствует</t>
  </si>
  <si>
    <t>55:02:000000:8915, 17.01.2022</t>
  </si>
  <si>
    <t>Аренда
№ 55:02:000000:8915-55/095/2023-2 от 28.11.2023
№ 55:02:000000:8915-55/095/2023-3 от 28.11.2023
Ограничения прав на земельный участок, предусмотренные статьей 56 Земельного кодекса Российской Федерации отсутствует</t>
  </si>
  <si>
    <t>Омская область, Большереченский р-н, Могильно-Посельское сельское поселение, д Большемурлы, на границе с СПК "Восход", ОКТМО 52603419106</t>
  </si>
  <si>
    <t>55:02:000000:8914, 28.12.2021</t>
  </si>
  <si>
    <t>Ритуальная деятельность</t>
  </si>
  <si>
    <t>55:02:060601:195, 30.12.2021</t>
  </si>
  <si>
    <t>Омская область, Большереченский район, Могильно-Посельское сельское поселение, д. Моховое Озеро, ОКТМО 52603419116</t>
  </si>
  <si>
    <t>Омская область, Большереченский район, Могильно-Посельское сельское поселение, с. Могильно-Посельское, ОКТМО 52603419101</t>
  </si>
  <si>
    <t>Ограничения прав на земельный участок, предусмотренные статьей 56 Земельного кодекса Российской Федерации отсутствует</t>
  </si>
  <si>
    <t>Омская область, Большереченский район, Могильно-Посельское с/п, 3 отд., III-1, ОКТМО 52603419000</t>
  </si>
  <si>
    <t>55:02:060601:67, 02.10.2012</t>
  </si>
  <si>
    <t>Российская Федерация, Омская область, р-н Большереченский, Могильно-Посельское сельское поселение, 3 отд., раб. участки 2с, ОКТМО 52603419000</t>
  </si>
  <si>
    <t>Российская Федерация, Омская область, р-н Большереченский, Могильно-Посельское сельское поселение, 2 отд., III-1к, ОКТМО 52603419000</t>
  </si>
  <si>
    <t>Омская область, Большереченский район, Могильно-Посельское с/п, 1 отд., рабочие участки 3с, ОКТМО 52603419000</t>
  </si>
  <si>
    <t>Омская область, Большереченский район, Могильно-Посельское с/п, 2 отд., IV-2, ОКТМО 52603419000</t>
  </si>
  <si>
    <t>Омская область, Большереченский район, Могильно-Посельское с/п, 4 отд., раб.участок 2п, ОКТМО 52603419000</t>
  </si>
  <si>
    <t>55:02:000000:472, 11.07.2011</t>
  </si>
  <si>
    <t>Российская Федерация, Омская область, р-н Большереченский, Могильно-Посельское с/п, 1 отд., раб. уч-к 3с, ОКТМО 52603419000</t>
  </si>
  <si>
    <t>Омская область, Большереченский район, Могильно-Посельское с/п, участок находится примерно в 900 м по направлению на юго-восток от ориентира д. Моховое Озеро, ОКТМО 52603419116</t>
  </si>
  <si>
    <t>Омская область, Большереченский район, Могильно-Посельское с/п, участок находится примерно в 3500 м по направлению на северо-запад от ориентира д. Моховое Озеро, ОКТМО 52603419116</t>
  </si>
  <si>
    <t>Омская область, Большереченский район, Могильно-Посельское с/п, участок находится примерно в 200 м по направлению на юго-восток от ориентира д. Моховое Озеро, ОКТМО 52603419116</t>
  </si>
  <si>
    <t>Омская область, Большереченский район, Могильно-Посельское с/п, участок находится примерно в 3100 м по направлению на север от ориентира д. Моховое Озеро, ОКТМО 52603419116</t>
  </si>
  <si>
    <t>Омская область, Большереченский район, Могильно-Посельское с/п, участок находится примерно в 3200 м по направлению на северо-запад от ориентира д. Моховое Озеро, ОКТМО 52603419116</t>
  </si>
  <si>
    <t>Омская область, Большереченский район, Могильно-Посельское с/п, участок находится примерно в 1300 м по направлению на запад от ориентира д. Моховое Озеро, ОКТМО 52603419116</t>
  </si>
  <si>
    <t>Омская область, Большереченский район, Могильно-Посельское с/п, 3 отд., раб.участки 2с, ОКТМО 52603419000</t>
  </si>
  <si>
    <t>Омская область, Большереченский район, Могильно-Посельское с/п, 2 отд., III-1к, ОКТМО 52603419000</t>
  </si>
  <si>
    <t>Омская область, Большереченский район, Могильно-Посельское с/п, 1 отд., раб.участок 3с, ОКТМО 52603419000</t>
  </si>
  <si>
    <t>Омская область, Большереченский район, Могильно-Посельское с/п, 3 отд., II-1, ОКТМО 52603419000</t>
  </si>
  <si>
    <t>55:02:000000:414, 06.10.2010</t>
  </si>
  <si>
    <t>344847.00</t>
  </si>
  <si>
    <t>Омская область, Большереченский район, Могильно-Посельское с/п, 1 отд., раб.участок 4п, ОКТМО 52603419000</t>
  </si>
  <si>
    <t>Омская область, Большереченский р-н, . Могильно-Посельское сельское поселение, 2 отд., IV -1к , ОКТМО 52603419000</t>
  </si>
  <si>
    <t>Омская область, Большереченский р-н, д. Моховое Озеро, участок находится примерно в 500 м. от ориентира по направлению на север, ОКТМО 52603419116</t>
  </si>
  <si>
    <t>Участок продан по договору купли-продажи</t>
  </si>
  <si>
    <t>613108001</t>
  </si>
  <si>
    <t>613108002</t>
  </si>
  <si>
    <t>613108003</t>
  </si>
  <si>
    <t>Муниципальная</t>
  </si>
  <si>
    <t>55:02:000000:8137 /55-03-6006029</t>
  </si>
  <si>
    <t>Муниципальная собственность</t>
  </si>
  <si>
    <t>55:02:060104:ЗУ1</t>
  </si>
  <si>
    <t>55:02:060401:ЗУ1</t>
  </si>
  <si>
    <t>55:02:060301:ЗУ1</t>
  </si>
  <si>
    <t>Кадастровый № объекта незавершенного строительства</t>
  </si>
  <si>
    <t xml:space="preserve">Адрес (местоположение) объекта учета </t>
  </si>
  <si>
    <t>Площадь, протяженность объекта(кв.м., п.м.)</t>
  </si>
  <si>
    <t>Подраздел I.3. Помещения/машино-место и иные объекты, отнесенные законом к недвижимости</t>
  </si>
  <si>
    <t>Реестровый номер</t>
  </si>
  <si>
    <t>Пожарное депо</t>
  </si>
  <si>
    <t>55:02:000000:2256</t>
  </si>
  <si>
    <t>Омская область, Большереченский р-н, с.Могильно-Посельское, ул.Чехова, 93А</t>
  </si>
  <si>
    <t>Кадастровая стоимость, руб.</t>
  </si>
  <si>
    <t>Дата регистрации права собственности</t>
  </si>
  <si>
    <t>Закрепление</t>
  </si>
  <si>
    <t>Вид права(хозяйственное ведение, оперативное управление)</t>
  </si>
  <si>
    <t>муниципальная собственность</t>
  </si>
  <si>
    <t>сведение о правообладателе</t>
  </si>
  <si>
    <t>Муниципальное образование Могильно-Посельское сельсое поселение</t>
  </si>
  <si>
    <t>Ограничение(обременение)права</t>
  </si>
  <si>
    <t xml:space="preserve">Сведения о лице в пользу которого установлено ограничение(обременение) </t>
  </si>
  <si>
    <t>Вид ограничения(обременения) права (аренда и т.д.) основание и дата их возникновения и прекращения</t>
  </si>
  <si>
    <r>
      <t xml:space="preserve">Подраздел I.2. </t>
    </r>
    <r>
      <rPr>
        <b/>
        <sz val="14"/>
        <rFont val="Arial Cyr"/>
        <charset val="204"/>
      </rPr>
      <t>Сведения о зданиях, сооружениях, объектах незавершенного строительства, единых недвижимых комплексах и иных объектах, отнесенных законом к недвижимости</t>
    </r>
  </si>
  <si>
    <t>61310830.1.3.1</t>
  </si>
  <si>
    <t>ОСНОВНОЙ РАЗДЕЛ 2. СВЕДЕНИЯ О МУНИЦИПАЛЬНОМ  ДВИЖИМОМ  И ИНОМ ИМУЩЕСТВЕ</t>
  </si>
  <si>
    <t>подраздел 2.1 . СВЕДЕНИЯ ОБ АКЦИЯХ</t>
  </si>
  <si>
    <t>Наименование муниципального предприятия, учреждения - правообладателя имущества</t>
  </si>
  <si>
    <t>Адрес учреждения</t>
  </si>
  <si>
    <t>ФИО руководителя</t>
  </si>
  <si>
    <t>Тел./ факс, е-mail</t>
  </si>
  <si>
    <t>ИНН/КПП</t>
  </si>
  <si>
    <t>№ свидетельства государственной регистрации учреждения</t>
  </si>
  <si>
    <t>Дата регистрации</t>
  </si>
  <si>
    <t>Наименование юридического лица</t>
  </si>
  <si>
    <t>ИНН, КПП, ОГРН</t>
  </si>
  <si>
    <t>Адрес местонахождения</t>
  </si>
  <si>
    <t>Количество акций, регистрационные номера</t>
  </si>
  <si>
    <t>Номинальная стоимость акций</t>
  </si>
  <si>
    <t>Реквизиты документов оснований возникновения/прекращения права</t>
  </si>
  <si>
    <t>Дата возникновения/прекращения права собственности</t>
  </si>
  <si>
    <t>Наименование вида ограничений(обременений)</t>
  </si>
  <si>
    <t>Дата их возникновения/прекращения</t>
  </si>
  <si>
    <t>Сведения о лице в пользу которго установлены эти ограничения (обременения)</t>
  </si>
  <si>
    <t>Иные сведения</t>
  </si>
  <si>
    <t>нет</t>
  </si>
  <si>
    <t>ОСНОВНОЙ РАЗДЕЛ 2. СВЕДЕНИЯ О МУНИЦИПАЛЬНОМ ДВИЖИМОМ И ИНОМ ИМУЩЕСТВЕ</t>
  </si>
  <si>
    <t>подраздел 2.2 . СВЕДЕНИЯ О ДОЛЯХ (ВКЛАДАХ) В УСТАНЫЙ КАПИТАЛЛ</t>
  </si>
  <si>
    <t>75652.2.2.1</t>
  </si>
  <si>
    <t>61310830.2.1.1</t>
  </si>
  <si>
    <t>Посель</t>
  </si>
  <si>
    <t>1. Администрация Могильно-Посельского сельского поселения</t>
  </si>
  <si>
    <t>646682, Омская область,Большереченский район, с.Могильно-Посельское, ул. Чехова, д. 97Е</t>
  </si>
  <si>
    <t>Арндт Денис Владимирович</t>
  </si>
  <si>
    <t>838169 33539, mog.pos@yandex.ru</t>
  </si>
  <si>
    <t>5510007588/551001001</t>
  </si>
  <si>
    <t>61310830.2.3.1</t>
  </si>
  <si>
    <t>Раздел 3.  Сведения о лицах, обладающих правами на муниципальное имущество и сведениями о нем, в том числе: сведения о правообладателях</t>
  </si>
  <si>
    <t>сведения о правообладателях</t>
  </si>
  <si>
    <t>реестровый номер объектов учета, принадлежащих на соответствующем вещном праве</t>
  </si>
  <si>
    <t>реестровый номер объектов учета, вещные права на которые ограничены(обременены) в пользу павообладателя</t>
  </si>
  <si>
    <t>подраздел 2.4 . СВЕДЕНИЯ О ДОЛЯХ В ПРАВЕ ОБЩЕЙ ДОЛЕВОЙ СОБСТВЕННОСТИ НА ОБЪЕКТЫ НЕДВИЖИМОСТИ И (ИЛИ) ДВИЖИМОГО ИМУЩЕСТВА, В Т.Ч.</t>
  </si>
  <si>
    <t>75652.2.4.1</t>
  </si>
  <si>
    <t>Размер   доли в праве общей долевой собственности на объекты недвижимого и (или) движимого имущества</t>
  </si>
  <si>
    <t>седения о стоимости доли</t>
  </si>
  <si>
    <t>сведения об участниках долевой собственности(наименование. адрес местонахождения ит.д.)</t>
  </si>
  <si>
    <t>сведения о правообладателе</t>
  </si>
  <si>
    <t>вид вещного права, на основании которого правообладателю принадлежит объект учета</t>
  </si>
  <si>
    <t>сведения об объектах недвижимого и (или) движимого имущества, находящегося в общей долевой собственности</t>
  </si>
  <si>
    <t>сведения об установленных в отношении доли ограничениях (обременениях) с указанием вида ограничений (обременений)</t>
  </si>
  <si>
    <t>примечание</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</si>
</sst>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0"/>
      <name val="Arial Cyr"/>
      <charset val="204"/>
    </font>
    <font>
      <sz val="8"/>
      <name val="Arial Cyr"/>
      <charset val="204"/>
    </font>
    <font>
      <b/>
      <sz val="10"/>
      <name val="Arial Cyr"/>
      <charset val="204"/>
    </font>
    <font>
      <b/>
      <i/>
      <sz val="10"/>
      <name val="Arial Cyr"/>
      <charset val="204"/>
    </font>
    <font>
      <b/>
      <sz val="10"/>
      <color rgb="FFFF0000"/>
      <name val="Arial Cyr"/>
      <charset val="204"/>
    </font>
    <font>
      <b/>
      <sz val="10"/>
      <color theme="1"/>
      <name val="Arial Cyr"/>
      <charset val="204"/>
    </font>
    <font>
      <b/>
      <sz val="10"/>
      <color theme="1"/>
      <name val="Times New Roman"/>
      <family val="1"/>
      <charset val="204"/>
    </font>
    <font>
      <b/>
      <i/>
      <sz val="10"/>
      <color theme="1"/>
      <name val="Times New Roman"/>
      <family val="1"/>
      <charset val="204"/>
    </font>
    <font>
      <sz val="10"/>
      <color theme="1"/>
      <name val="Times New Roman"/>
      <family val="1"/>
      <charset val="204"/>
    </font>
    <font>
      <b/>
      <i/>
      <sz val="10"/>
      <color theme="1"/>
      <name val="Arial Cyr"/>
      <charset val="204"/>
    </font>
    <font>
      <b/>
      <i/>
      <sz val="9"/>
      <color theme="1"/>
      <name val="Arial Cyr"/>
      <charset val="204"/>
    </font>
    <font>
      <sz val="10"/>
      <color theme="1"/>
      <name val="Arial Cyr"/>
      <charset val="204"/>
    </font>
    <font>
      <b/>
      <sz val="10"/>
      <color rgb="FFFF0000"/>
      <name val="Times New Roman"/>
      <family val="1"/>
      <charset val="204"/>
    </font>
    <font>
      <b/>
      <sz val="10"/>
      <name val="Times New Roman"/>
      <family val="1"/>
      <charset val="204"/>
    </font>
    <font>
      <sz val="10"/>
      <color rgb="FFFF0000"/>
      <name val="Times New Roman"/>
      <family val="1"/>
      <charset val="204"/>
    </font>
    <font>
      <b/>
      <sz val="12"/>
      <name val="Arial Cyr"/>
      <charset val="204"/>
    </font>
    <font>
      <sz val="12"/>
      <name val="Arial Cyr"/>
      <charset val="204"/>
    </font>
    <font>
      <b/>
      <sz val="14"/>
      <name val="Arial Cyr"/>
      <charset val="204"/>
    </font>
    <font>
      <sz val="8"/>
      <color theme="1"/>
      <name val="Times New Roman"/>
      <family val="1"/>
      <charset val="204"/>
    </font>
    <font>
      <sz val="8"/>
      <color theme="1"/>
      <name val="Century Schoolbook"/>
      <family val="2"/>
      <charset val="204"/>
      <scheme val="minor"/>
    </font>
    <font>
      <b/>
      <sz val="8"/>
      <color theme="1"/>
      <name val="Times New Roman"/>
      <family val="1"/>
      <charset val="204"/>
    </font>
    <font>
      <b/>
      <sz val="6"/>
      <name val="Times New Roman"/>
      <family val="1"/>
      <charset val="204"/>
    </font>
    <font>
      <sz val="6"/>
      <color theme="1"/>
      <name val="Century Schoolbook"/>
      <family val="2"/>
      <charset val="204"/>
      <scheme val="minor"/>
    </font>
    <font>
      <sz val="8"/>
      <name val="Times New Roman"/>
      <family val="1"/>
      <charset val="204"/>
    </font>
    <font>
      <sz val="5"/>
      <color theme="1"/>
      <name val="Times New Roman"/>
      <family val="1"/>
      <charset val="204"/>
    </font>
    <font>
      <sz val="7.5"/>
      <color theme="1"/>
      <name val="Times New Roman"/>
      <family val="1"/>
      <charset val="204"/>
    </font>
    <font>
      <sz val="7.5"/>
      <name val="Times New Roman"/>
      <family val="1"/>
      <charset val="204"/>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2" tint="-9.9978637043366805E-2"/>
        <bgColor indexed="64"/>
      </patternFill>
    </fill>
    <fill>
      <patternFill patternType="solid">
        <fgColor rgb="FFFFFF00"/>
        <bgColor indexed="64"/>
      </patternFill>
    </fill>
  </fills>
  <borders count="44">
    <border>
      <left/>
      <right/>
      <top/>
      <bottom/>
      <diagonal/>
    </border>
    <border>
      <left style="medium">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style="medium">
        <color indexed="64"/>
      </left>
      <right/>
      <top/>
      <bottom/>
      <diagonal/>
    </border>
    <border>
      <left style="thick">
        <color indexed="64"/>
      </left>
      <right style="thick">
        <color indexed="64"/>
      </right>
      <top style="thick">
        <color indexed="64"/>
      </top>
      <bottom/>
      <diagonal/>
    </border>
    <border>
      <left/>
      <right style="thick">
        <color indexed="64"/>
      </right>
      <top style="thick">
        <color indexed="64"/>
      </top>
      <bottom style="thick">
        <color indexed="64"/>
      </bottom>
      <diagonal/>
    </border>
    <border>
      <left/>
      <right style="thick">
        <color indexed="64"/>
      </right>
      <top style="thick">
        <color indexed="64"/>
      </top>
      <bottom/>
      <diagonal/>
    </border>
    <border>
      <left/>
      <right style="thick">
        <color indexed="64"/>
      </right>
      <top/>
      <bottom style="thick">
        <color indexed="64"/>
      </bottom>
      <diagonal/>
    </border>
    <border>
      <left style="medium">
        <color indexed="64"/>
      </left>
      <right style="medium">
        <color indexed="64"/>
      </right>
      <top style="medium">
        <color indexed="64"/>
      </top>
      <bottom/>
      <diagonal/>
    </border>
    <border>
      <left style="thick">
        <color indexed="64"/>
      </left>
      <right style="thick">
        <color indexed="64"/>
      </right>
      <top/>
      <bottom style="thick">
        <color indexed="64"/>
      </bottom>
      <diagonal/>
    </border>
    <border>
      <left style="thick">
        <color indexed="64"/>
      </left>
      <right/>
      <top style="thick">
        <color indexed="64"/>
      </top>
      <bottom style="thick">
        <color indexed="64"/>
      </bottom>
      <diagonal/>
    </border>
    <border>
      <left/>
      <right style="thick">
        <color indexed="64"/>
      </right>
      <top/>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thick">
        <color indexed="64"/>
      </left>
      <right/>
      <top style="thick">
        <color indexed="64"/>
      </top>
      <bottom/>
      <diagonal/>
    </border>
    <border>
      <left style="thick">
        <color indexed="64"/>
      </left>
      <right/>
      <top/>
      <bottom style="thick">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diagonal/>
    </border>
    <border>
      <left style="medium">
        <color indexed="64"/>
      </left>
      <right style="medium">
        <color indexed="64"/>
      </right>
      <top/>
      <bottom style="thick">
        <color indexed="64"/>
      </bottom>
      <diagonal/>
    </border>
    <border>
      <left style="medium">
        <color indexed="64"/>
      </left>
      <right style="medium">
        <color indexed="64"/>
      </right>
      <top/>
      <bottom/>
      <diagonal/>
    </border>
    <border>
      <left/>
      <right/>
      <top style="medium">
        <color indexed="64"/>
      </top>
      <bottom style="medium">
        <color indexed="64"/>
      </bottom>
      <diagonal/>
    </border>
    <border>
      <left style="thick">
        <color indexed="64"/>
      </left>
      <right style="thick">
        <color indexed="64"/>
      </right>
      <top/>
      <bottom/>
      <diagonal/>
    </border>
    <border>
      <left/>
      <right/>
      <top/>
      <bottom style="thick">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right/>
      <top/>
      <bottom style="thin">
        <color indexed="64"/>
      </bottom>
      <diagonal/>
    </border>
    <border>
      <left/>
      <right style="medium">
        <color indexed="64"/>
      </right>
      <top style="thin">
        <color indexed="64"/>
      </top>
      <bottom style="thin">
        <color indexed="64"/>
      </bottom>
      <diagonal/>
    </border>
    <border>
      <left style="thick">
        <color indexed="64"/>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ck">
        <color indexed="64"/>
      </top>
      <bottom style="thick">
        <color indexed="64"/>
      </bottom>
      <diagonal/>
    </border>
    <border>
      <left/>
      <right/>
      <top style="thick">
        <color indexed="64"/>
      </top>
      <bottom/>
      <diagonal/>
    </border>
    <border>
      <left style="medium">
        <color indexed="64"/>
      </left>
      <right style="medium">
        <color indexed="64"/>
      </right>
      <top style="thick">
        <color indexed="64"/>
      </top>
      <bottom style="medium">
        <color indexed="64"/>
      </bottom>
      <diagonal/>
    </border>
  </borders>
  <cellStyleXfs count="1">
    <xf numFmtId="0" fontId="0" fillId="0" borderId="0"/>
  </cellStyleXfs>
  <cellXfs count="262">
    <xf numFmtId="0" fontId="0" fillId="0" borderId="0" xfId="0"/>
    <xf numFmtId="0" fontId="0" fillId="0" borderId="2" xfId="0" applyBorder="1"/>
    <xf numFmtId="2" fontId="2" fillId="0" borderId="2" xfId="0" applyNumberFormat="1" applyFont="1" applyBorder="1" applyAlignment="1">
      <alignment vertical="center"/>
    </xf>
    <xf numFmtId="14" fontId="3" fillId="2" borderId="2" xfId="0"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0" fontId="2" fillId="3" borderId="2" xfId="0" applyFont="1" applyFill="1" applyBorder="1" applyAlignment="1">
      <alignment horizontal="center" vertical="center"/>
    </xf>
    <xf numFmtId="0" fontId="3" fillId="3" borderId="2" xfId="0" applyFont="1" applyFill="1" applyBorder="1" applyAlignment="1">
      <alignment horizontal="left" vertical="center" wrapText="1"/>
    </xf>
    <xf numFmtId="0" fontId="2" fillId="0" borderId="0" xfId="0" applyFont="1" applyAlignment="1"/>
    <xf numFmtId="0" fontId="4" fillId="0" borderId="0" xfId="0" applyFont="1" applyAlignment="1"/>
    <xf numFmtId="0" fontId="2" fillId="0" borderId="0" xfId="0" applyFont="1" applyAlignment="1"/>
    <xf numFmtId="0" fontId="5" fillId="3" borderId="1" xfId="0" applyFont="1" applyFill="1" applyBorder="1" applyAlignment="1">
      <alignment horizontal="center" vertical="center"/>
    </xf>
    <xf numFmtId="0" fontId="6" fillId="3" borderId="2" xfId="0" applyFont="1" applyFill="1" applyBorder="1" applyAlignment="1">
      <alignment horizontal="center" vertical="center" wrapText="1"/>
    </xf>
    <xf numFmtId="2" fontId="6" fillId="3" borderId="2" xfId="0" applyNumberFormat="1" applyFont="1" applyFill="1" applyBorder="1" applyAlignment="1">
      <alignment horizontal="center" vertical="center" wrapText="1"/>
    </xf>
    <xf numFmtId="0" fontId="5" fillId="3" borderId="18" xfId="0" applyFont="1" applyFill="1" applyBorder="1" applyAlignment="1"/>
    <xf numFmtId="0" fontId="5" fillId="3" borderId="1"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xf>
    <xf numFmtId="14" fontId="6" fillId="3" borderId="2" xfId="0" applyNumberFormat="1" applyFont="1" applyFill="1" applyBorder="1" applyAlignment="1">
      <alignment horizontal="center" vertical="center" wrapText="1"/>
    </xf>
    <xf numFmtId="0" fontId="5"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3" fontId="5" fillId="3" borderId="0" xfId="0" applyNumberFormat="1" applyFont="1" applyFill="1" applyAlignment="1">
      <alignment horizontal="right" vertical="center"/>
    </xf>
    <xf numFmtId="1" fontId="6" fillId="3" borderId="2" xfId="0" applyNumberFormat="1" applyFont="1" applyFill="1" applyBorder="1" applyAlignment="1">
      <alignment horizontal="center" vertical="center" wrapText="1"/>
    </xf>
    <xf numFmtId="0" fontId="5" fillId="3" borderId="10" xfId="0" applyFont="1" applyFill="1" applyBorder="1" applyAlignment="1"/>
    <xf numFmtId="0" fontId="5" fillId="3" borderId="2" xfId="0" applyFont="1" applyFill="1" applyBorder="1" applyAlignment="1">
      <alignment horizontal="right" vertical="center"/>
    </xf>
    <xf numFmtId="0" fontId="6" fillId="3" borderId="6"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5" fillId="3" borderId="10" xfId="0" applyFont="1" applyFill="1" applyBorder="1" applyAlignment="1">
      <alignment horizontal="center" vertical="justify" wrapText="1"/>
    </xf>
    <xf numFmtId="0" fontId="6" fillId="3" borderId="7" xfId="0" applyFont="1" applyFill="1" applyBorder="1" applyAlignment="1">
      <alignment horizontal="center" vertical="center" wrapText="1"/>
    </xf>
    <xf numFmtId="2" fontId="7" fillId="3" borderId="2" xfId="0" applyNumberFormat="1" applyFont="1" applyFill="1" applyBorder="1" applyAlignment="1">
      <alignment horizontal="center" vertical="center" wrapText="1"/>
    </xf>
    <xf numFmtId="2" fontId="6" fillId="3" borderId="2" xfId="0" applyNumberFormat="1" applyFont="1" applyFill="1" applyBorder="1" applyAlignment="1">
      <alignment horizontal="right" vertical="center" wrapText="1"/>
    </xf>
    <xf numFmtId="0" fontId="5" fillId="3" borderId="10" xfId="0" applyFont="1" applyFill="1" applyBorder="1" applyAlignment="1">
      <alignment horizontal="center" vertical="center" wrapText="1"/>
    </xf>
    <xf numFmtId="2" fontId="5" fillId="3" borderId="2" xfId="0" applyNumberFormat="1" applyFont="1" applyFill="1" applyBorder="1" applyAlignment="1">
      <alignment horizontal="right" vertical="center"/>
    </xf>
    <xf numFmtId="14" fontId="6" fillId="3" borderId="5" xfId="0" applyNumberFormat="1" applyFont="1" applyFill="1" applyBorder="1" applyAlignment="1">
      <alignment horizontal="center" vertical="center" wrapText="1"/>
    </xf>
    <xf numFmtId="0" fontId="5" fillId="3" borderId="0" xfId="0" applyFont="1" applyFill="1" applyBorder="1" applyAlignment="1">
      <alignment horizontal="center" vertical="center"/>
    </xf>
    <xf numFmtId="0" fontId="2" fillId="0" borderId="0" xfId="0" applyFont="1" applyAlignment="1"/>
    <xf numFmtId="0" fontId="2" fillId="0" borderId="0" xfId="0" applyFont="1" applyAlignment="1"/>
    <xf numFmtId="0" fontId="2" fillId="0" borderId="0" xfId="0" applyFont="1" applyAlignment="1"/>
    <xf numFmtId="0" fontId="5" fillId="3" borderId="17" xfId="0" applyFont="1" applyFill="1" applyBorder="1" applyAlignment="1">
      <alignment horizontal="center" vertical="justify" wrapText="1"/>
    </xf>
    <xf numFmtId="0" fontId="6" fillId="3" borderId="18" xfId="0" applyFont="1" applyFill="1" applyBorder="1" applyAlignment="1">
      <alignment horizontal="center" vertical="center" wrapText="1"/>
    </xf>
    <xf numFmtId="0" fontId="2" fillId="0" borderId="0" xfId="0" applyFont="1" applyAlignment="1"/>
    <xf numFmtId="0" fontId="2" fillId="0" borderId="0" xfId="0" applyFont="1" applyAlignment="1"/>
    <xf numFmtId="46" fontId="6" fillId="3" borderId="5" xfId="0" applyNumberFormat="1" applyFont="1" applyFill="1" applyBorder="1" applyAlignment="1">
      <alignment horizontal="center" vertical="center" wrapText="1"/>
    </xf>
    <xf numFmtId="22" fontId="6" fillId="3" borderId="5" xfId="0" applyNumberFormat="1" applyFont="1" applyFill="1" applyBorder="1" applyAlignment="1">
      <alignment horizontal="center" vertical="center" wrapText="1"/>
    </xf>
    <xf numFmtId="0" fontId="2" fillId="0" borderId="0" xfId="0" applyFont="1" applyAlignment="1"/>
    <xf numFmtId="0" fontId="2" fillId="0" borderId="0" xfId="0" applyFont="1" applyAlignment="1"/>
    <xf numFmtId="0" fontId="2" fillId="0" borderId="0" xfId="0" applyFont="1" applyAlignment="1"/>
    <xf numFmtId="0" fontId="5" fillId="3" borderId="8" xfId="0" applyFont="1" applyFill="1" applyBorder="1" applyAlignment="1">
      <alignment horizontal="center" vertical="center"/>
    </xf>
    <xf numFmtId="46" fontId="6" fillId="3" borderId="6" xfId="0" applyNumberFormat="1" applyFont="1" applyFill="1" applyBorder="1" applyAlignment="1">
      <alignment horizontal="center" vertical="center" wrapText="1"/>
    </xf>
    <xf numFmtId="2" fontId="5" fillId="3" borderId="4" xfId="0" applyNumberFormat="1" applyFont="1" applyFill="1" applyBorder="1" applyAlignment="1">
      <alignment horizontal="right" vertical="center"/>
    </xf>
    <xf numFmtId="14" fontId="6" fillId="3" borderId="6" xfId="0" applyNumberFormat="1" applyFont="1" applyFill="1" applyBorder="1" applyAlignment="1">
      <alignment horizontal="center" vertical="center" wrapText="1"/>
    </xf>
    <xf numFmtId="2" fontId="6" fillId="3" borderId="4" xfId="0" applyNumberFormat="1" applyFont="1" applyFill="1" applyBorder="1" applyAlignment="1">
      <alignment horizontal="center" vertical="center" wrapText="1"/>
    </xf>
    <xf numFmtId="0" fontId="6" fillId="3" borderId="4"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2" fillId="0" borderId="0" xfId="0" applyFont="1" applyAlignment="1"/>
    <xf numFmtId="0" fontId="2" fillId="0" borderId="0" xfId="0" applyFont="1" applyAlignment="1"/>
    <xf numFmtId="0" fontId="2" fillId="0" borderId="0" xfId="0" applyFont="1" applyAlignment="1"/>
    <xf numFmtId="0" fontId="2" fillId="0" borderId="0" xfId="0" applyFont="1" applyAlignment="1"/>
    <xf numFmtId="0" fontId="2" fillId="0" borderId="0" xfId="0" applyFont="1" applyAlignment="1"/>
    <xf numFmtId="0" fontId="2" fillId="0" borderId="0" xfId="0" applyFont="1" applyAlignment="1"/>
    <xf numFmtId="2" fontId="5" fillId="3" borderId="4" xfId="0" applyNumberFormat="1" applyFont="1" applyFill="1" applyBorder="1" applyAlignment="1">
      <alignment horizontal="center" vertical="center" wrapText="1"/>
    </xf>
    <xf numFmtId="2" fontId="5" fillId="3" borderId="8" xfId="0" applyNumberFormat="1" applyFont="1" applyFill="1" applyBorder="1" applyAlignment="1">
      <alignment horizontal="center" vertical="center"/>
    </xf>
    <xf numFmtId="14" fontId="5" fillId="3" borderId="8" xfId="0" applyNumberFormat="1" applyFont="1" applyFill="1" applyBorder="1" applyAlignment="1">
      <alignment horizontal="center" vertical="center"/>
    </xf>
    <xf numFmtId="0" fontId="2" fillId="0" borderId="0" xfId="0" applyFont="1" applyAlignment="1"/>
    <xf numFmtId="0" fontId="6" fillId="3" borderId="0" xfId="0" applyFont="1" applyFill="1" applyBorder="1" applyAlignment="1">
      <alignment horizontal="center" vertical="center" wrapText="1"/>
    </xf>
    <xf numFmtId="0" fontId="5" fillId="3" borderId="13" xfId="0" applyFont="1" applyFill="1" applyBorder="1" applyAlignment="1">
      <alignment horizontal="center" vertical="center"/>
    </xf>
    <xf numFmtId="0" fontId="5" fillId="3" borderId="21" xfId="0" applyFont="1" applyFill="1" applyBorder="1" applyAlignment="1">
      <alignment horizontal="center" vertical="justify" wrapText="1"/>
    </xf>
    <xf numFmtId="0" fontId="5" fillId="3" borderId="22" xfId="0" applyFont="1" applyFill="1" applyBorder="1" applyAlignment="1">
      <alignment horizontal="center" vertical="justify" wrapText="1"/>
    </xf>
    <xf numFmtId="0" fontId="5" fillId="3" borderId="23" xfId="0" applyFont="1" applyFill="1" applyBorder="1" applyAlignment="1">
      <alignment horizontal="center" vertical="justify" wrapText="1"/>
    </xf>
    <xf numFmtId="0" fontId="6" fillId="3" borderId="22"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5" fillId="3" borderId="24" xfId="0" applyFont="1" applyFill="1" applyBorder="1" applyAlignment="1">
      <alignment horizontal="center" vertical="justify" wrapText="1"/>
    </xf>
    <xf numFmtId="0" fontId="6" fillId="3" borderId="25"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17" xfId="0" applyFont="1" applyFill="1" applyBorder="1" applyAlignment="1">
      <alignment horizontal="center" vertical="center" wrapText="1"/>
    </xf>
    <xf numFmtId="49" fontId="6" fillId="3" borderId="2" xfId="0" applyNumberFormat="1" applyFont="1" applyFill="1" applyBorder="1" applyAlignment="1">
      <alignment horizontal="center" vertical="center" wrapText="1"/>
    </xf>
    <xf numFmtId="2" fontId="5" fillId="3" borderId="5" xfId="0" applyNumberFormat="1" applyFont="1" applyFill="1" applyBorder="1" applyAlignment="1">
      <alignment horizontal="right" vertical="center"/>
    </xf>
    <xf numFmtId="2" fontId="5" fillId="3" borderId="6" xfId="0" applyNumberFormat="1" applyFont="1" applyFill="1" applyBorder="1" applyAlignment="1">
      <alignment horizontal="right" vertical="center"/>
    </xf>
    <xf numFmtId="2" fontId="5" fillId="3" borderId="6" xfId="0" applyNumberFormat="1" applyFont="1" applyFill="1" applyBorder="1" applyAlignment="1">
      <alignment horizontal="center" vertical="center" wrapText="1"/>
    </xf>
    <xf numFmtId="0" fontId="5" fillId="3" borderId="4" xfId="0" applyFont="1" applyFill="1" applyBorder="1" applyAlignment="1">
      <alignment horizontal="center" vertical="center"/>
    </xf>
    <xf numFmtId="0" fontId="5" fillId="3" borderId="9" xfId="0" applyFont="1" applyFill="1" applyBorder="1" applyAlignment="1">
      <alignment horizontal="right" vertical="center"/>
    </xf>
    <xf numFmtId="3" fontId="5" fillId="3" borderId="1" xfId="0" applyNumberFormat="1" applyFont="1" applyFill="1" applyBorder="1" applyAlignment="1">
      <alignment horizontal="right" vertical="center"/>
    </xf>
    <xf numFmtId="2" fontId="2" fillId="0" borderId="2" xfId="0" applyNumberFormat="1" applyFont="1" applyBorder="1" applyAlignment="1">
      <alignment horizontal="center" vertical="center"/>
    </xf>
    <xf numFmtId="0" fontId="5" fillId="3" borderId="16" xfId="0" applyFont="1" applyFill="1" applyBorder="1" applyAlignment="1">
      <alignment horizontal="center" vertical="center"/>
    </xf>
    <xf numFmtId="0" fontId="5" fillId="3" borderId="32" xfId="0" applyFont="1" applyFill="1" applyBorder="1" applyAlignment="1">
      <alignment horizontal="center" vertical="center" wrapText="1"/>
    </xf>
    <xf numFmtId="0" fontId="5" fillId="3" borderId="29" xfId="0" applyFont="1" applyFill="1" applyBorder="1" applyAlignment="1">
      <alignment horizontal="center" vertical="center" wrapText="1"/>
    </xf>
    <xf numFmtId="0" fontId="5" fillId="3" borderId="29" xfId="0" applyFont="1" applyFill="1" applyBorder="1" applyAlignment="1">
      <alignment horizontal="center" vertical="center"/>
    </xf>
    <xf numFmtId="0" fontId="5" fillId="3" borderId="33" xfId="0" applyFont="1" applyFill="1" applyBorder="1" applyAlignment="1">
      <alignment horizontal="center" vertical="center" wrapText="1"/>
    </xf>
    <xf numFmtId="0" fontId="5" fillId="3" borderId="15" xfId="0" applyFont="1" applyFill="1" applyBorder="1" applyAlignment="1">
      <alignment horizontal="center" vertical="center"/>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3" borderId="29" xfId="0" applyFont="1" applyFill="1" applyBorder="1" applyAlignment="1"/>
    <xf numFmtId="0" fontId="5" fillId="0" borderId="0" xfId="0" applyFont="1" applyAlignment="1"/>
    <xf numFmtId="0" fontId="9" fillId="5" borderId="9" xfId="0" applyFont="1" applyFill="1" applyBorder="1" applyAlignment="1">
      <alignment horizontal="center" vertical="center" wrapText="1"/>
    </xf>
    <xf numFmtId="0" fontId="9" fillId="5" borderId="2" xfId="0" applyFont="1" applyFill="1" applyBorder="1" applyAlignment="1">
      <alignment horizontal="center" vertical="center" wrapText="1"/>
    </xf>
    <xf numFmtId="0" fontId="5" fillId="3" borderId="39" xfId="0" applyFont="1" applyFill="1" applyBorder="1" applyAlignment="1"/>
    <xf numFmtId="0" fontId="5" fillId="3" borderId="40" xfId="0" applyFont="1" applyFill="1" applyBorder="1" applyAlignment="1"/>
    <xf numFmtId="0" fontId="9" fillId="5" borderId="27"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11" fillId="0" borderId="0" xfId="0" applyFont="1"/>
    <xf numFmtId="0" fontId="9" fillId="4" borderId="2"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4" fillId="3" borderId="2" xfId="0" applyFont="1" applyFill="1" applyBorder="1" applyAlignment="1">
      <alignment horizontal="right" vertical="center"/>
    </xf>
    <xf numFmtId="2" fontId="12" fillId="3" borderId="2" xfId="0" applyNumberFormat="1" applyFont="1" applyFill="1" applyBorder="1" applyAlignment="1">
      <alignment horizontal="center" vertical="center" wrapText="1"/>
    </xf>
    <xf numFmtId="0" fontId="12" fillId="3" borderId="10" xfId="0" applyFont="1" applyFill="1" applyBorder="1" applyAlignment="1">
      <alignment horizontal="center" vertical="center" wrapText="1"/>
    </xf>
    <xf numFmtId="0" fontId="4" fillId="3" borderId="10" xfId="0" applyFont="1" applyFill="1" applyBorder="1" applyAlignment="1">
      <alignment horizontal="center" vertical="justify" wrapText="1"/>
    </xf>
    <xf numFmtId="0" fontId="4" fillId="3" borderId="22" xfId="0" applyFont="1" applyFill="1" applyBorder="1" applyAlignment="1">
      <alignment horizontal="center" vertical="center" wrapText="1"/>
    </xf>
    <xf numFmtId="14" fontId="12" fillId="3" borderId="2" xfId="0" applyNumberFormat="1" applyFont="1" applyFill="1" applyBorder="1" applyAlignment="1">
      <alignment horizontal="center" vertical="center" wrapText="1"/>
    </xf>
    <xf numFmtId="0" fontId="12" fillId="3" borderId="12" xfId="0" applyFont="1" applyFill="1" applyBorder="1" applyAlignment="1">
      <alignment horizontal="center" vertical="center" wrapText="1"/>
    </xf>
    <xf numFmtId="2" fontId="4" fillId="3" borderId="2" xfId="0" applyNumberFormat="1" applyFont="1" applyFill="1" applyBorder="1" applyAlignment="1">
      <alignment horizontal="right" vertical="center"/>
    </xf>
    <xf numFmtId="22" fontId="4" fillId="3" borderId="22" xfId="0" applyNumberFormat="1" applyFont="1" applyFill="1" applyBorder="1" applyAlignment="1">
      <alignment horizontal="center" vertical="center" wrapText="1"/>
    </xf>
    <xf numFmtId="0" fontId="13" fillId="3" borderId="2" xfId="0" applyFont="1" applyFill="1" applyBorder="1" applyAlignment="1">
      <alignment horizontal="center" vertical="center" wrapText="1"/>
    </xf>
    <xf numFmtId="0" fontId="4" fillId="3" borderId="22" xfId="0" applyFont="1" applyFill="1" applyBorder="1" applyAlignment="1">
      <alignment horizontal="center" vertical="justify" wrapText="1"/>
    </xf>
    <xf numFmtId="0" fontId="2" fillId="0" borderId="0" xfId="0" applyFont="1" applyAlignment="1"/>
    <xf numFmtId="0" fontId="5" fillId="3" borderId="17"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4" fillId="3" borderId="4" xfId="0" applyFont="1" applyFill="1" applyBorder="1" applyAlignment="1">
      <alignment horizontal="center" vertical="center" wrapText="1"/>
    </xf>
    <xf numFmtId="0" fontId="12" fillId="3" borderId="6" xfId="0" applyFont="1" applyFill="1" applyBorder="1" applyAlignment="1">
      <alignment horizontal="center" vertical="center" wrapText="1"/>
    </xf>
    <xf numFmtId="46" fontId="12" fillId="3" borderId="6" xfId="0" applyNumberFormat="1" applyFont="1" applyFill="1" applyBorder="1" applyAlignment="1">
      <alignment horizontal="center" vertical="center" wrapText="1"/>
    </xf>
    <xf numFmtId="2" fontId="4" fillId="3" borderId="4" xfId="0" applyNumberFormat="1" applyFont="1" applyFill="1" applyBorder="1" applyAlignment="1">
      <alignment horizontal="center" vertical="center" wrapText="1"/>
    </xf>
    <xf numFmtId="2" fontId="4" fillId="3" borderId="6" xfId="0" applyNumberFormat="1" applyFont="1" applyFill="1" applyBorder="1" applyAlignment="1">
      <alignment horizontal="center" vertical="center" wrapText="1"/>
    </xf>
    <xf numFmtId="14" fontId="12" fillId="3" borderId="6" xfId="0" applyNumberFormat="1" applyFont="1" applyFill="1" applyBorder="1" applyAlignment="1">
      <alignment horizontal="center" vertical="center" wrapText="1"/>
    </xf>
    <xf numFmtId="2" fontId="12" fillId="3" borderId="4" xfId="0" applyNumberFormat="1"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3" borderId="17" xfId="0" applyFont="1" applyFill="1" applyBorder="1" applyAlignment="1">
      <alignment horizontal="center" vertical="center" wrapText="1"/>
    </xf>
    <xf numFmtId="0" fontId="4" fillId="3" borderId="17" xfId="0" applyFont="1" applyFill="1" applyBorder="1" applyAlignment="1">
      <alignment horizontal="center" vertical="justify" wrapText="1"/>
    </xf>
    <xf numFmtId="0" fontId="14" fillId="3" borderId="14"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28" xfId="0" applyFont="1" applyFill="1" applyBorder="1" applyAlignment="1"/>
    <xf numFmtId="0" fontId="5" fillId="3" borderId="41" xfId="0" applyFont="1" applyFill="1" applyBorder="1" applyAlignment="1"/>
    <xf numFmtId="0" fontId="5" fillId="3" borderId="38" xfId="0" applyFont="1" applyFill="1" applyBorder="1" applyAlignment="1"/>
    <xf numFmtId="0" fontId="5" fillId="3" borderId="1" xfId="0" applyFont="1" applyFill="1" applyBorder="1" applyAlignment="1"/>
    <xf numFmtId="0" fontId="5" fillId="3" borderId="0" xfId="0" applyFont="1" applyFill="1" applyBorder="1" applyAlignment="1"/>
    <xf numFmtId="0" fontId="5" fillId="3" borderId="21" xfId="0" applyFont="1" applyFill="1" applyBorder="1" applyAlignment="1"/>
    <xf numFmtId="0" fontId="5" fillId="3" borderId="22" xfId="0" applyFont="1" applyFill="1" applyBorder="1" applyAlignment="1"/>
    <xf numFmtId="0" fontId="5" fillId="3" borderId="43" xfId="0" applyFont="1" applyFill="1" applyBorder="1" applyAlignment="1"/>
    <xf numFmtId="0" fontId="5" fillId="3" borderId="42" xfId="0" applyFont="1" applyFill="1" applyBorder="1" applyAlignment="1"/>
    <xf numFmtId="0" fontId="5" fillId="3" borderId="43" xfId="0" applyFont="1" applyFill="1" applyBorder="1" applyAlignment="1">
      <alignment horizontal="center" vertical="justify" wrapText="1"/>
    </xf>
    <xf numFmtId="0" fontId="5" fillId="3" borderId="43" xfId="0" applyFont="1" applyFill="1" applyBorder="1" applyAlignment="1">
      <alignment horizontal="center" vertical="center" wrapText="1"/>
    </xf>
    <xf numFmtId="0" fontId="4" fillId="3" borderId="21" xfId="0" applyFont="1" applyFill="1" applyBorder="1" applyAlignment="1">
      <alignment horizontal="center" vertical="justify" wrapText="1"/>
    </xf>
    <xf numFmtId="0" fontId="5" fillId="3" borderId="25" xfId="0" applyFont="1" applyFill="1" applyBorder="1" applyAlignment="1">
      <alignment horizontal="center" vertical="justify" wrapText="1"/>
    </xf>
    <xf numFmtId="0" fontId="5" fillId="3" borderId="25" xfId="0" applyFont="1" applyFill="1" applyBorder="1" applyAlignment="1">
      <alignment horizontal="center" vertical="center" wrapText="1"/>
    </xf>
    <xf numFmtId="0" fontId="4" fillId="3" borderId="25" xfId="0" applyFont="1" applyFill="1" applyBorder="1" applyAlignment="1">
      <alignment horizontal="center" vertical="justify" wrapText="1"/>
    </xf>
    <xf numFmtId="0" fontId="5" fillId="3" borderId="1" xfId="0" applyFont="1" applyFill="1" applyBorder="1" applyAlignment="1">
      <alignment horizontal="center" vertical="justify" wrapText="1"/>
    </xf>
    <xf numFmtId="0" fontId="5" fillId="3" borderId="14" xfId="0" applyFont="1" applyFill="1" applyBorder="1" applyAlignment="1">
      <alignment horizontal="center" vertical="justify" wrapText="1"/>
    </xf>
    <xf numFmtId="0" fontId="2" fillId="0" borderId="0" xfId="0" applyFont="1" applyAlignment="1"/>
    <xf numFmtId="0" fontId="9" fillId="5" borderId="9" xfId="0" applyFont="1" applyFill="1" applyBorder="1" applyAlignment="1">
      <alignment horizontal="center" vertical="center" wrapText="1"/>
    </xf>
    <xf numFmtId="49" fontId="5" fillId="3" borderId="16" xfId="0" applyNumberFormat="1" applyFont="1" applyFill="1" applyBorder="1" applyAlignment="1">
      <alignment horizontal="center" vertical="center"/>
    </xf>
    <xf numFmtId="0" fontId="9" fillId="5" borderId="9" xfId="0" applyFont="1" applyFill="1" applyBorder="1" applyAlignment="1">
      <alignment horizontal="center" vertical="center" wrapText="1"/>
    </xf>
    <xf numFmtId="0" fontId="9" fillId="5" borderId="9"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15" fillId="0" borderId="0" xfId="0" applyFont="1" applyAlignment="1"/>
    <xf numFmtId="0" fontId="19" fillId="0" borderId="29" xfId="0" applyFont="1" applyBorder="1"/>
    <xf numFmtId="0" fontId="18" fillId="0" borderId="29" xfId="0" applyFont="1" applyBorder="1"/>
    <xf numFmtId="0" fontId="18" fillId="0" borderId="29"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29" xfId="0" applyFont="1" applyBorder="1" applyAlignment="1">
      <alignment horizontal="center" vertical="center"/>
    </xf>
    <xf numFmtId="0" fontId="18" fillId="0" borderId="15" xfId="0" applyFont="1" applyBorder="1" applyAlignment="1">
      <alignment horizontal="center" vertical="center"/>
    </xf>
    <xf numFmtId="0" fontId="21" fillId="6" borderId="29" xfId="0" applyFont="1" applyFill="1" applyBorder="1" applyAlignment="1">
      <alignment horizontal="center" vertical="center" wrapText="1"/>
    </xf>
    <xf numFmtId="14" fontId="21" fillId="6" borderId="15" xfId="0" applyNumberFormat="1" applyFont="1" applyFill="1" applyBorder="1" applyAlignment="1">
      <alignment horizontal="center" vertical="center" wrapText="1"/>
    </xf>
    <xf numFmtId="0" fontId="23" fillId="0" borderId="29" xfId="0" applyFont="1" applyBorder="1" applyAlignment="1">
      <alignment horizontal="center" vertical="center" wrapText="1"/>
    </xf>
    <xf numFmtId="0" fontId="23" fillId="0" borderId="29" xfId="0" applyFont="1" applyBorder="1" applyAlignment="1">
      <alignment horizontal="center" vertical="center"/>
    </xf>
    <xf numFmtId="0" fontId="25" fillId="0" borderId="29" xfId="0" applyFont="1" applyBorder="1" applyAlignment="1">
      <alignment horizontal="center" vertical="center" wrapText="1"/>
    </xf>
    <xf numFmtId="0" fontId="25" fillId="0" borderId="15" xfId="0" applyFont="1" applyBorder="1" applyAlignment="1">
      <alignment horizontal="center" vertical="center" wrapText="1"/>
    </xf>
    <xf numFmtId="0" fontId="25" fillId="0" borderId="29" xfId="0" applyFont="1" applyBorder="1" applyAlignment="1">
      <alignment horizontal="center" vertical="center"/>
    </xf>
    <xf numFmtId="0" fontId="25" fillId="0" borderId="15" xfId="0" applyFont="1" applyBorder="1" applyAlignment="1">
      <alignment horizontal="center" vertical="center"/>
    </xf>
    <xf numFmtId="0" fontId="26" fillId="0" borderId="29" xfId="0" applyFont="1" applyBorder="1" applyAlignment="1">
      <alignment horizontal="center" vertical="center" wrapText="1"/>
    </xf>
    <xf numFmtId="0" fontId="26" fillId="0" borderId="29" xfId="0" applyFont="1" applyBorder="1" applyAlignment="1">
      <alignment horizontal="center" vertical="center"/>
    </xf>
    <xf numFmtId="0" fontId="0" fillId="0" borderId="2" xfId="0" applyBorder="1" applyAlignment="1">
      <alignment horizontal="center" vertical="center"/>
    </xf>
    <xf numFmtId="0" fontId="21" fillId="6" borderId="29" xfId="0" applyFont="1" applyFill="1" applyBorder="1" applyAlignment="1">
      <alignment horizontal="center" vertical="center" wrapText="1"/>
    </xf>
    <xf numFmtId="0" fontId="25" fillId="0" borderId="15" xfId="0" applyFont="1" applyBorder="1" applyAlignment="1">
      <alignment horizontal="center" vertical="center"/>
    </xf>
    <xf numFmtId="0" fontId="25" fillId="0" borderId="15" xfId="0" applyFont="1" applyBorder="1" applyAlignment="1">
      <alignment horizontal="center" vertical="center" wrapText="1"/>
    </xf>
    <xf numFmtId="0" fontId="2" fillId="0" borderId="0" xfId="0" applyFont="1" applyAlignment="1"/>
    <xf numFmtId="0" fontId="10" fillId="5" borderId="8" xfId="0" applyFont="1" applyFill="1" applyBorder="1" applyAlignment="1">
      <alignment horizontal="center" vertical="center" wrapText="1"/>
    </xf>
    <xf numFmtId="0" fontId="10" fillId="5" borderId="14"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10" fillId="5" borderId="9" xfId="0" applyFont="1" applyFill="1" applyBorder="1" applyAlignment="1">
      <alignment horizontal="center" vertical="center" wrapText="1"/>
    </xf>
    <xf numFmtId="0" fontId="10" fillId="5" borderId="17" xfId="0" applyFont="1" applyFill="1" applyBorder="1" applyAlignment="1">
      <alignment horizontal="center" vertical="center" wrapText="1"/>
    </xf>
    <xf numFmtId="0" fontId="10" fillId="5" borderId="18" xfId="0" applyFont="1" applyFill="1" applyBorder="1" applyAlignment="1">
      <alignment horizontal="center" vertical="center" wrapText="1"/>
    </xf>
    <xf numFmtId="0" fontId="9" fillId="5" borderId="17" xfId="0" applyFont="1" applyFill="1" applyBorder="1" applyAlignment="1">
      <alignment horizontal="center" vertical="center" wrapText="1"/>
    </xf>
    <xf numFmtId="0" fontId="9" fillId="5" borderId="9" xfId="0" applyFont="1" applyFill="1" applyBorder="1" applyAlignment="1">
      <alignment horizontal="center" vertical="center" wrapText="1"/>
    </xf>
    <xf numFmtId="0" fontId="2" fillId="0" borderId="0" xfId="0" applyFont="1" applyAlignment="1">
      <alignment horizontal="center" vertical="center"/>
    </xf>
    <xf numFmtId="0" fontId="0" fillId="0" borderId="0" xfId="0" applyAlignment="1"/>
    <xf numFmtId="0" fontId="15" fillId="0" borderId="0" xfId="0" applyFont="1" applyAlignment="1">
      <alignment horizontal="center" vertical="center"/>
    </xf>
    <xf numFmtId="0" fontId="16" fillId="0" borderId="0" xfId="0" applyFont="1" applyAlignment="1"/>
    <xf numFmtId="0" fontId="9" fillId="5" borderId="16" xfId="0" applyFont="1" applyFill="1" applyBorder="1" applyAlignment="1">
      <alignment horizontal="center" vertical="center" wrapText="1"/>
    </xf>
    <xf numFmtId="0" fontId="9" fillId="5" borderId="26" xfId="0" applyFont="1" applyFill="1" applyBorder="1" applyAlignment="1">
      <alignment horizontal="center" vertical="center" wrapText="1"/>
    </xf>
    <xf numFmtId="0" fontId="11" fillId="0" borderId="12" xfId="0" applyFont="1" applyBorder="1" applyAlignment="1">
      <alignment horizontal="center" vertical="center" wrapText="1"/>
    </xf>
    <xf numFmtId="0" fontId="9" fillId="5" borderId="13" xfId="0" applyFont="1" applyFill="1" applyBorder="1" applyAlignment="1">
      <alignment horizontal="center" vertical="center" wrapText="1"/>
    </xf>
    <xf numFmtId="0" fontId="11" fillId="5" borderId="3" xfId="0" applyFont="1" applyFill="1" applyBorder="1" applyAlignment="1"/>
    <xf numFmtId="0" fontId="9" fillId="5" borderId="4"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9" fillId="5" borderId="8" xfId="0" applyFont="1" applyFill="1" applyBorder="1" applyAlignment="1">
      <alignment horizontal="center" vertical="center" wrapText="1"/>
    </xf>
    <xf numFmtId="0" fontId="11" fillId="5" borderId="14" xfId="0" applyFont="1" applyFill="1" applyBorder="1" applyAlignment="1"/>
    <xf numFmtId="0" fontId="15" fillId="0" borderId="0" xfId="0" applyFont="1" applyAlignment="1">
      <alignment horizontal="center" vertical="center" wrapText="1"/>
    </xf>
    <xf numFmtId="0" fontId="16" fillId="0" borderId="0" xfId="0" applyFont="1" applyAlignment="1">
      <alignment wrapText="1"/>
    </xf>
    <xf numFmtId="0" fontId="9" fillId="5" borderId="30" xfId="0" applyFont="1" applyFill="1" applyBorder="1" applyAlignment="1">
      <alignment horizontal="center" vertical="center" wrapText="1"/>
    </xf>
    <xf numFmtId="0" fontId="11" fillId="5" borderId="31" xfId="0" applyFont="1" applyFill="1" applyBorder="1" applyAlignment="1"/>
    <xf numFmtId="0" fontId="9" fillId="5" borderId="10"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11" fillId="5" borderId="9" xfId="0" applyFont="1" applyFill="1" applyBorder="1" applyAlignment="1"/>
    <xf numFmtId="0" fontId="9" fillId="5" borderId="19" xfId="0" applyFont="1" applyFill="1" applyBorder="1" applyAlignment="1">
      <alignment horizontal="center" vertical="center" wrapText="1"/>
    </xf>
    <xf numFmtId="0" fontId="11" fillId="5" borderId="34" xfId="0" applyFont="1" applyFill="1" applyBorder="1" applyAlignment="1"/>
    <xf numFmtId="0" fontId="11" fillId="5" borderId="35" xfId="0" applyFont="1" applyFill="1" applyBorder="1" applyAlignment="1"/>
    <xf numFmtId="0" fontId="5" fillId="0" borderId="12" xfId="0" applyFont="1" applyBorder="1" applyAlignment="1">
      <alignment horizontal="center" vertical="center" wrapText="1"/>
    </xf>
    <xf numFmtId="0" fontId="10" fillId="5" borderId="38" xfId="0" applyFont="1" applyFill="1" applyBorder="1" applyAlignment="1">
      <alignment horizontal="center" vertical="center" wrapText="1"/>
    </xf>
    <xf numFmtId="0" fontId="10" fillId="5" borderId="19" xfId="0" applyFont="1" applyFill="1" applyBorder="1" applyAlignment="1">
      <alignment horizontal="center" vertical="center" wrapText="1"/>
    </xf>
    <xf numFmtId="0" fontId="10" fillId="5" borderId="20" xfId="0" applyFont="1" applyFill="1" applyBorder="1" applyAlignment="1">
      <alignment horizontal="center" vertical="center" wrapText="1"/>
    </xf>
    <xf numFmtId="0" fontId="2" fillId="0" borderId="0" xfId="0" applyFont="1" applyAlignment="1">
      <alignment horizontal="center" vertical="top"/>
    </xf>
    <xf numFmtId="0" fontId="0" fillId="0" borderId="0" xfId="0" applyAlignment="1">
      <alignment horizontal="center" vertical="top"/>
    </xf>
    <xf numFmtId="0" fontId="2" fillId="0" borderId="0" xfId="0" applyFont="1" applyAlignment="1">
      <alignment horizontal="center" vertical="center" wrapText="1"/>
    </xf>
    <xf numFmtId="0" fontId="0" fillId="0" borderId="0" xfId="0" applyAlignment="1">
      <alignment wrapText="1"/>
    </xf>
    <xf numFmtId="0" fontId="9" fillId="5" borderId="14" xfId="0" applyFont="1" applyFill="1" applyBorder="1" applyAlignment="1">
      <alignment horizontal="center" vertical="center" wrapText="1"/>
    </xf>
    <xf numFmtId="49" fontId="18" fillId="3" borderId="15" xfId="0" applyNumberFormat="1" applyFont="1" applyFill="1" applyBorder="1" applyAlignment="1">
      <alignment horizontal="center" vertical="center" wrapText="1"/>
    </xf>
    <xf numFmtId="49" fontId="18" fillId="3" borderId="40" xfId="0" applyNumberFormat="1" applyFont="1" applyFill="1" applyBorder="1" applyAlignment="1">
      <alignment horizontal="center" vertical="center" wrapText="1"/>
    </xf>
    <xf numFmtId="0" fontId="20" fillId="0" borderId="29" xfId="0" applyFont="1" applyBorder="1" applyAlignment="1">
      <alignment horizontal="center" vertical="center"/>
    </xf>
    <xf numFmtId="0" fontId="19" fillId="0" borderId="29" xfId="0" applyFont="1" applyBorder="1" applyAlignment="1">
      <alignment horizontal="center" vertical="center"/>
    </xf>
    <xf numFmtId="0" fontId="18" fillId="0" borderId="29" xfId="0" applyFont="1" applyBorder="1" applyAlignment="1">
      <alignment horizontal="center" vertical="center"/>
    </xf>
    <xf numFmtId="0" fontId="18" fillId="0" borderId="15" xfId="0" applyFont="1" applyBorder="1" applyAlignment="1">
      <alignment horizontal="center" vertical="center" wrapText="1"/>
    </xf>
    <xf numFmtId="0" fontId="19" fillId="0" borderId="32" xfId="0" applyFont="1" applyBorder="1" applyAlignment="1">
      <alignment horizontal="center" vertical="center" wrapText="1"/>
    </xf>
    <xf numFmtId="0" fontId="19" fillId="0" borderId="40" xfId="0" applyFont="1" applyBorder="1" applyAlignment="1">
      <alignment horizontal="center" vertical="center" wrapText="1"/>
    </xf>
    <xf numFmtId="0" fontId="18" fillId="0" borderId="40" xfId="0" applyFont="1" applyBorder="1" applyAlignment="1">
      <alignment horizontal="center" vertical="center" wrapText="1"/>
    </xf>
    <xf numFmtId="49" fontId="23" fillId="0" borderId="15" xfId="0" applyNumberFormat="1" applyFont="1" applyBorder="1" applyAlignment="1">
      <alignment horizontal="center" vertical="center" wrapText="1"/>
    </xf>
    <xf numFmtId="49" fontId="23" fillId="0" borderId="40" xfId="0" applyNumberFormat="1" applyFont="1" applyBorder="1" applyAlignment="1">
      <alignment horizontal="center" vertical="center" wrapText="1"/>
    </xf>
    <xf numFmtId="49" fontId="23" fillId="7" borderId="15" xfId="0" applyNumberFormat="1" applyFont="1" applyFill="1" applyBorder="1" applyAlignment="1">
      <alignment horizontal="center" vertical="center"/>
    </xf>
    <xf numFmtId="49" fontId="23" fillId="7" borderId="40" xfId="0" applyNumberFormat="1" applyFont="1" applyFill="1" applyBorder="1" applyAlignment="1">
      <alignment horizontal="center" vertical="center"/>
    </xf>
    <xf numFmtId="0" fontId="18" fillId="0" borderId="15" xfId="0" applyFont="1" applyBorder="1" applyAlignment="1">
      <alignment horizontal="center" vertical="center"/>
    </xf>
    <xf numFmtId="0" fontId="19" fillId="0" borderId="32" xfId="0" applyFont="1" applyBorder="1" applyAlignment="1">
      <alignment horizontal="center" vertical="center"/>
    </xf>
    <xf numFmtId="0" fontId="19" fillId="0" borderId="40" xfId="0" applyFont="1" applyBorder="1" applyAlignment="1">
      <alignment horizontal="center" vertical="center"/>
    </xf>
    <xf numFmtId="0" fontId="18" fillId="0" borderId="40" xfId="0" applyFont="1" applyBorder="1" applyAlignment="1">
      <alignment horizontal="center" vertical="center"/>
    </xf>
    <xf numFmtId="0" fontId="21" fillId="6" borderId="15" xfId="0" applyFont="1" applyFill="1" applyBorder="1" applyAlignment="1">
      <alignment horizontal="center" vertical="center" wrapText="1"/>
    </xf>
    <xf numFmtId="0" fontId="22" fillId="0" borderId="32" xfId="0" applyFont="1" applyBorder="1" applyAlignment="1">
      <alignment horizontal="center" vertical="center" wrapText="1"/>
    </xf>
    <xf numFmtId="0" fontId="22" fillId="0" borderId="40" xfId="0" applyFont="1" applyBorder="1" applyAlignment="1">
      <alignment horizontal="center" vertical="center" wrapText="1"/>
    </xf>
    <xf numFmtId="0" fontId="21" fillId="6" borderId="29" xfId="0" applyFont="1" applyFill="1" applyBorder="1" applyAlignment="1">
      <alignment horizontal="center" vertical="center" wrapText="1"/>
    </xf>
    <xf numFmtId="0" fontId="21" fillId="6" borderId="40" xfId="0" applyFont="1" applyFill="1" applyBorder="1" applyAlignment="1">
      <alignment horizontal="center" vertical="center" wrapText="1"/>
    </xf>
    <xf numFmtId="1" fontId="21" fillId="6" borderId="15" xfId="0" applyNumberFormat="1" applyFont="1" applyFill="1" applyBorder="1" applyAlignment="1">
      <alignment horizontal="center" vertical="center" wrapText="1"/>
    </xf>
    <xf numFmtId="1" fontId="21" fillId="6" borderId="40" xfId="0" applyNumberFormat="1" applyFont="1" applyFill="1" applyBorder="1" applyAlignment="1">
      <alignment horizontal="center" vertical="center" wrapText="1"/>
    </xf>
    <xf numFmtId="49" fontId="24" fillId="3" borderId="15" xfId="0" applyNumberFormat="1" applyFont="1" applyFill="1" applyBorder="1" applyAlignment="1">
      <alignment horizontal="center" vertical="center" wrapText="1"/>
    </xf>
    <xf numFmtId="49" fontId="24" fillId="3" borderId="40" xfId="0" applyNumberFormat="1" applyFont="1" applyFill="1" applyBorder="1" applyAlignment="1">
      <alignment horizontal="center" vertical="center" wrapText="1"/>
    </xf>
    <xf numFmtId="0" fontId="25" fillId="0" borderId="15" xfId="0" applyFont="1" applyBorder="1" applyAlignment="1">
      <alignment horizontal="center" vertical="center" wrapText="1"/>
    </xf>
    <xf numFmtId="0" fontId="25" fillId="0" borderId="32" xfId="0" applyFont="1" applyBorder="1" applyAlignment="1">
      <alignment horizontal="center" vertical="center" wrapText="1"/>
    </xf>
    <xf numFmtId="0" fontId="25" fillId="0" borderId="40" xfId="0" applyFont="1" applyBorder="1" applyAlignment="1">
      <alignment horizontal="center" vertical="center" wrapText="1"/>
    </xf>
    <xf numFmtId="0" fontId="25" fillId="0" borderId="15" xfId="0" applyFont="1" applyBorder="1" applyAlignment="1">
      <alignment horizontal="center" vertical="center"/>
    </xf>
    <xf numFmtId="0" fontId="25" fillId="0" borderId="40" xfId="0" applyFont="1" applyBorder="1" applyAlignment="1">
      <alignment horizontal="center" vertical="center"/>
    </xf>
    <xf numFmtId="49" fontId="26" fillId="0" borderId="15" xfId="0" applyNumberFormat="1" applyFont="1" applyBorder="1" applyAlignment="1">
      <alignment horizontal="center" vertical="center" wrapText="1"/>
    </xf>
    <xf numFmtId="49" fontId="26" fillId="0" borderId="40" xfId="0" applyNumberFormat="1" applyFont="1" applyBorder="1" applyAlignment="1">
      <alignment horizontal="center" vertical="center" wrapText="1"/>
    </xf>
    <xf numFmtId="49" fontId="26" fillId="0" borderId="15" xfId="0" applyNumberFormat="1" applyFont="1" applyBorder="1" applyAlignment="1">
      <alignment horizontal="center" vertical="center"/>
    </xf>
    <xf numFmtId="49" fontId="26" fillId="0" borderId="40" xfId="0" applyNumberFormat="1" applyFont="1" applyBorder="1" applyAlignment="1">
      <alignment horizontal="center" vertical="center"/>
    </xf>
    <xf numFmtId="0" fontId="25" fillId="0" borderId="32" xfId="0" applyFont="1" applyBorder="1" applyAlignment="1">
      <alignment horizontal="center" vertical="center"/>
    </xf>
    <xf numFmtId="0" fontId="9" fillId="4" borderId="2" xfId="0" applyFont="1" applyFill="1" applyBorder="1" applyAlignment="1">
      <alignment horizontal="center" vertical="center" wrapText="1"/>
    </xf>
    <xf numFmtId="0" fontId="0" fillId="0" borderId="0" xfId="0" applyBorder="1" applyAlignment="1">
      <alignment horizontal="center" vertical="center"/>
    </xf>
    <xf numFmtId="0" fontId="0" fillId="0" borderId="28" xfId="0" applyBorder="1" applyAlignment="1">
      <alignment horizontal="center" vertical="center"/>
    </xf>
    <xf numFmtId="0" fontId="0" fillId="0" borderId="28" xfId="0" applyBorder="1" applyAlignment="1"/>
    <xf numFmtId="0" fontId="11" fillId="4" borderId="2" xfId="0" applyFont="1" applyFill="1" applyBorder="1" applyAlignment="1">
      <alignment horizontal="center" vertical="center" wrapText="1"/>
    </xf>
    <xf numFmtId="0" fontId="2" fillId="0" borderId="0" xfId="0" applyFont="1" applyAlignment="1">
      <alignment horizontal="center" vertical="justify"/>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838200</xdr:colOff>
          <xdr:row>0</xdr:row>
          <xdr:rowOff>66675</xdr:rowOff>
        </xdr:from>
        <xdr:to>
          <xdr:col>15</xdr:col>
          <xdr:colOff>1762125</xdr:colOff>
          <xdr:row>2</xdr:row>
          <xdr:rowOff>257175</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0</xdr:row>
          <xdr:rowOff>57150</xdr:rowOff>
        </xdr:from>
        <xdr:to>
          <xdr:col>8</xdr:col>
          <xdr:colOff>323850</xdr:colOff>
          <xdr:row>0</xdr:row>
          <xdr:rowOff>676275</xdr:rowOff>
        </xdr:to>
        <xdr:sp macro="" textlink="">
          <xdr:nvSpPr>
            <xdr:cNvPr id="1026" name="Object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Эркер">
  <a:themeElements>
    <a:clrScheme name="Эркер">
      <a:dk1>
        <a:sysClr val="windowText" lastClr="000000"/>
      </a:dk1>
      <a:lt1>
        <a:sysClr val="window" lastClr="FFFFFF"/>
      </a:lt1>
      <a:dk2>
        <a:srgbClr val="575F6D"/>
      </a:dk2>
      <a:lt2>
        <a:srgbClr val="FFF39D"/>
      </a:lt2>
      <a:accent1>
        <a:srgbClr val="FE8637"/>
      </a:accent1>
      <a:accent2>
        <a:srgbClr val="7598D9"/>
      </a:accent2>
      <a:accent3>
        <a:srgbClr val="B32C16"/>
      </a:accent3>
      <a:accent4>
        <a:srgbClr val="F5CD2D"/>
      </a:accent4>
      <a:accent5>
        <a:srgbClr val="AEBAD5"/>
      </a:accent5>
      <a:accent6>
        <a:srgbClr val="777C84"/>
      </a:accent6>
      <a:hlink>
        <a:srgbClr val="D2611C"/>
      </a:hlink>
      <a:folHlink>
        <a:srgbClr val="3B435B"/>
      </a:folHlink>
    </a:clrScheme>
    <a:fontScheme name="Эркер">
      <a:majorFont>
        <a:latin typeface="Century Schoolbook"/>
        <a:ea typeface=""/>
        <a:cs typeface=""/>
        <a:font script="Jpan" typeface="ＭＳ Ｐ明朝"/>
        <a:font script="Hang" typeface="휴먼매직체"/>
        <a:font script="Hans" typeface="华文楷体"/>
        <a:font script="Hant" typeface="新細明體"/>
        <a:font script="Arab" typeface="Times New Roman"/>
        <a:font script="Hebr" typeface="Times New Roman"/>
        <a:font script="Thai" typeface="KodchiangUPC"/>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entury Schoolbook"/>
        <a:ea typeface=""/>
        <a:cs typeface=""/>
        <a:font script="Jpan" typeface="ＭＳ Ｐ明朝"/>
        <a:font script="Hang" typeface="휴먼매직체"/>
        <a:font script="Hans" typeface="宋体"/>
        <a:font script="Hant" typeface="新細明體"/>
        <a:font script="Arab" typeface="Times New Roman"/>
        <a:font script="Hebr" typeface="Times New Roman"/>
        <a:font script="Thai" typeface="KodchiangUPC"/>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Эркер">
      <a:fillStyleLst>
        <a:solidFill>
          <a:schemeClr val="phClr"/>
        </a:solidFill>
        <a:gradFill rotWithShape="1">
          <a:gsLst>
            <a:gs pos="0">
              <a:schemeClr val="phClr">
                <a:tint val="35000"/>
                <a:satMod val="260000"/>
              </a:schemeClr>
            </a:gs>
            <a:gs pos="30000">
              <a:schemeClr val="phClr">
                <a:tint val="38000"/>
                <a:satMod val="260000"/>
              </a:schemeClr>
            </a:gs>
            <a:gs pos="75000">
              <a:schemeClr val="phClr">
                <a:tint val="55000"/>
                <a:satMod val="255000"/>
              </a:schemeClr>
            </a:gs>
            <a:gs pos="100000">
              <a:schemeClr val="phClr">
                <a:tint val="70000"/>
                <a:satMod val="255000"/>
              </a:schemeClr>
            </a:gs>
          </a:gsLst>
          <a:path path="circle">
            <a:fillToRect l="5000" t="100000" r="120000" b="10000"/>
          </a:path>
        </a:gradFill>
        <a:gradFill rotWithShape="1">
          <a:gsLst>
            <a:gs pos="0">
              <a:schemeClr val="phClr">
                <a:shade val="63000"/>
                <a:satMod val="165000"/>
              </a:schemeClr>
            </a:gs>
            <a:gs pos="30000">
              <a:schemeClr val="phClr">
                <a:shade val="58000"/>
                <a:satMod val="165000"/>
              </a:schemeClr>
            </a:gs>
            <a:gs pos="75000">
              <a:schemeClr val="phClr">
                <a:shade val="30000"/>
                <a:satMod val="175000"/>
              </a:schemeClr>
            </a:gs>
            <a:gs pos="100000">
              <a:schemeClr val="phClr">
                <a:shade val="15000"/>
                <a:satMod val="175000"/>
              </a:schemeClr>
            </a:gs>
          </a:gsLst>
          <a:path path="circle">
            <a:fillToRect l="5000" t="100000" r="120000" b="10000"/>
          </a:path>
        </a:gradFill>
      </a:fillStyleLst>
      <a:lnStyleLst>
        <a:ln w="12700" cap="flat" cmpd="sng" algn="ctr">
          <a:solidFill>
            <a:schemeClr val="phClr">
              <a:shade val="70000"/>
              <a:satMod val="150000"/>
            </a:schemeClr>
          </a:solidFill>
          <a:prstDash val="solid"/>
        </a:ln>
        <a:ln w="25400" cap="flat" cmpd="sng" algn="ctr">
          <a:solidFill>
            <a:schemeClr val="phClr"/>
          </a:solidFill>
          <a:prstDash val="solid"/>
        </a:ln>
        <a:ln w="34925" cap="flat" cmpd="sng" algn="ctr">
          <a:solidFill>
            <a:schemeClr val="phClr"/>
          </a:solidFill>
          <a:prstDash val="solid"/>
        </a:ln>
      </a:lnStyleLst>
      <a:effectStyleLst>
        <a:effectStyle>
          <a:effectLst>
            <a:outerShdw blurRad="50800" dist="25000" dir="5400000" rotWithShape="0">
              <a:srgbClr val="000000">
                <a:alpha val="40000"/>
              </a:srgbClr>
            </a:outerShdw>
          </a:effectLst>
        </a:effectStyle>
        <a:effectStyle>
          <a:effectLst>
            <a:outerShdw blurRad="50800" dist="20000" dir="5400000" rotWithShape="0">
              <a:srgbClr val="000000">
                <a:alpha val="42000"/>
              </a:srgbClr>
            </a:outerShdw>
          </a:effectLst>
        </a:effectStyle>
        <a:effectStyle>
          <a:effectLst>
            <a:outerShdw blurRad="50800" dist="20000" dir="5400000" rotWithShape="0">
              <a:srgbClr val="000000">
                <a:alpha val="42000"/>
              </a:srgbClr>
            </a:outerShdw>
          </a:effectLst>
          <a:scene3d>
            <a:camera prst="orthographicFront">
              <a:rot lat="0" lon="0" rev="0"/>
            </a:camera>
            <a:lightRig rig="balanced" dir="t">
              <a:rot lat="0" lon="0" rev="0"/>
            </a:lightRig>
          </a:scene3d>
          <a:sp3d>
            <a:bevelT w="47625" h="69850"/>
            <a:contourClr>
              <a:schemeClr val="lt1"/>
            </a:contourClr>
          </a:sp3d>
        </a:effectStyle>
      </a:effectStyleLst>
      <a:bgFillStyleLst>
        <a:solidFill>
          <a:schemeClr val="phClr"/>
        </a:solidFill>
        <a:gradFill rotWithShape="1">
          <a:gsLst>
            <a:gs pos="0">
              <a:schemeClr val="phClr">
                <a:shade val="58000"/>
                <a:satMod val="125000"/>
              </a:schemeClr>
            </a:gs>
            <a:gs pos="40000">
              <a:schemeClr val="phClr">
                <a:tint val="90000"/>
                <a:shade val="90000"/>
                <a:satMod val="120000"/>
              </a:schemeClr>
            </a:gs>
            <a:gs pos="100000">
              <a:schemeClr val="phClr">
                <a:tint val="50000"/>
              </a:schemeClr>
            </a:gs>
          </a:gsLst>
          <a:lin ang="16200000" scaled="1"/>
        </a:gradFill>
        <a:blipFill>
          <a:blip xmlns:r="http://schemas.openxmlformats.org/officeDocument/2006/relationships" r:embed="rId1">
            <a:duotone>
              <a:schemeClr val="phClr">
                <a:shade val="80000"/>
              </a:schemeClr>
              <a:schemeClr val="phClr">
                <a:tint val="91000"/>
              </a:schemeClr>
            </a:duotone>
          </a:blip>
          <a:tile tx="0" ty="0" sx="40000" sy="50000" flip="y"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3.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package" Target="../embeddings/Microsoft_Word_Document1.docx"/><Relationship Id="rId5" Type="http://schemas.openxmlformats.org/officeDocument/2006/relationships/image" Target="../media/image2.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JD558"/>
  <sheetViews>
    <sheetView view="pageBreakPreview" topLeftCell="B1" zoomScale="60" zoomScaleNormal="100" workbookViewId="0">
      <pane ySplit="6" topLeftCell="A7" activePane="bottomLeft" state="frozen"/>
      <selection pane="bottomLeft" activeCell="A4" sqref="A4:R4"/>
    </sheetView>
  </sheetViews>
  <sheetFormatPr defaultColWidth="9.140625" defaultRowHeight="12.75" x14ac:dyDescent="0.2"/>
  <cols>
    <col min="1" max="1" width="13" style="7" bestFit="1" customWidth="1"/>
    <col min="2" max="2" width="24.85546875" style="7" customWidth="1"/>
    <col min="3" max="3" width="33" style="7" customWidth="1"/>
    <col min="4" max="4" width="18.28515625" style="7" customWidth="1"/>
    <col min="5" max="5" width="22.42578125" style="65" customWidth="1"/>
    <col min="6" max="6" width="21.140625" style="65" customWidth="1"/>
    <col min="7" max="7" width="18.28515625" style="65" customWidth="1"/>
    <col min="8" max="8" width="22.28515625" style="7" customWidth="1"/>
    <col min="9" max="9" width="13.7109375" style="7" customWidth="1"/>
    <col min="10" max="10" width="15" style="65" customWidth="1"/>
    <col min="11" max="11" width="15.28515625" style="7" customWidth="1"/>
    <col min="12" max="12" width="17.28515625" style="7" customWidth="1"/>
    <col min="13" max="13" width="23.7109375" style="7" customWidth="1"/>
    <col min="14" max="14" width="13.7109375" style="7" customWidth="1"/>
    <col min="15" max="15" width="14.7109375" style="65" customWidth="1"/>
    <col min="16" max="16" width="54.5703125" style="7" customWidth="1"/>
    <col min="17" max="17" width="16.7109375" style="117" customWidth="1"/>
    <col min="18" max="18" width="15" style="7" customWidth="1"/>
    <col min="19" max="16384" width="9.140625" style="7"/>
  </cols>
  <sheetData>
    <row r="1" spans="1:18" ht="85.5" customHeight="1" x14ac:dyDescent="0.25">
      <c r="B1" s="157"/>
      <c r="N1" s="178"/>
      <c r="O1" s="178"/>
      <c r="P1" s="178"/>
      <c r="Q1" s="178"/>
      <c r="R1" s="178"/>
    </row>
    <row r="2" spans="1:18" ht="11.45" customHeight="1" x14ac:dyDescent="0.2"/>
    <row r="3" spans="1:18" ht="23.45" customHeight="1" x14ac:dyDescent="0.2">
      <c r="A3" s="187" t="s">
        <v>1441</v>
      </c>
      <c r="B3" s="188"/>
      <c r="C3" s="188"/>
      <c r="D3" s="188"/>
      <c r="E3" s="188"/>
      <c r="F3" s="188"/>
      <c r="G3" s="188"/>
      <c r="H3" s="188"/>
      <c r="I3" s="188"/>
      <c r="J3" s="188"/>
      <c r="K3" s="188"/>
      <c r="L3" s="188"/>
      <c r="M3" s="188"/>
      <c r="N3" s="188"/>
      <c r="O3" s="188"/>
      <c r="P3" s="188"/>
      <c r="Q3" s="188"/>
      <c r="R3" s="188"/>
    </row>
    <row r="4" spans="1:18" s="65" customFormat="1" ht="33" customHeight="1" thickBot="1" x14ac:dyDescent="0.25">
      <c r="A4" s="189" t="s">
        <v>1360</v>
      </c>
      <c r="B4" s="190"/>
      <c r="C4" s="190"/>
      <c r="D4" s="190"/>
      <c r="E4" s="190"/>
      <c r="F4" s="190"/>
      <c r="G4" s="190"/>
      <c r="H4" s="190"/>
      <c r="I4" s="190"/>
      <c r="J4" s="190"/>
      <c r="K4" s="190"/>
      <c r="L4" s="190"/>
      <c r="M4" s="190"/>
      <c r="N4" s="190"/>
      <c r="O4" s="190"/>
      <c r="P4" s="190"/>
      <c r="Q4" s="190"/>
      <c r="R4" s="190"/>
    </row>
    <row r="5" spans="1:18" s="94" customFormat="1" ht="89.45" customHeight="1" thickTop="1" thickBot="1" x14ac:dyDescent="0.25">
      <c r="A5" s="194" t="s">
        <v>393</v>
      </c>
      <c r="B5" s="199" t="s">
        <v>1362</v>
      </c>
      <c r="C5" s="197" t="s">
        <v>1361</v>
      </c>
      <c r="D5" s="185" t="s">
        <v>1366</v>
      </c>
      <c r="E5" s="191" t="s">
        <v>1369</v>
      </c>
      <c r="F5" s="192"/>
      <c r="G5" s="192"/>
      <c r="H5" s="193"/>
      <c r="I5" s="196" t="s">
        <v>1364</v>
      </c>
      <c r="J5" s="191" t="s">
        <v>1396</v>
      </c>
      <c r="K5" s="192"/>
      <c r="L5" s="192"/>
      <c r="M5" s="193"/>
      <c r="N5" s="181" t="s">
        <v>1367</v>
      </c>
      <c r="O5" s="183" t="s">
        <v>1368</v>
      </c>
      <c r="P5" s="183" t="s">
        <v>1365</v>
      </c>
      <c r="Q5" s="183" t="s">
        <v>1363</v>
      </c>
      <c r="R5" s="179" t="s">
        <v>395</v>
      </c>
    </row>
    <row r="6" spans="1:18" s="94" customFormat="1" ht="66.599999999999994" customHeight="1" thickTop="1" thickBot="1" x14ac:dyDescent="0.25">
      <c r="A6" s="195"/>
      <c r="B6" s="200"/>
      <c r="C6" s="198"/>
      <c r="D6" s="186"/>
      <c r="E6" s="95" t="s">
        <v>1370</v>
      </c>
      <c r="F6" s="95" t="s">
        <v>1371</v>
      </c>
      <c r="G6" s="95" t="s">
        <v>1380</v>
      </c>
      <c r="H6" s="95" t="s">
        <v>1379</v>
      </c>
      <c r="I6" s="186"/>
      <c r="J6" s="99" t="s">
        <v>1397</v>
      </c>
      <c r="K6" s="100" t="s">
        <v>379</v>
      </c>
      <c r="L6" s="100" t="s">
        <v>392</v>
      </c>
      <c r="M6" s="100" t="s">
        <v>378</v>
      </c>
      <c r="N6" s="182"/>
      <c r="O6" s="184"/>
      <c r="P6" s="184"/>
      <c r="Q6" s="184"/>
      <c r="R6" s="180"/>
    </row>
    <row r="7" spans="1:18" ht="61.9" customHeight="1" thickTop="1" thickBot="1" x14ac:dyDescent="0.25">
      <c r="A7" s="10">
        <v>613108001</v>
      </c>
      <c r="B7" s="16" t="s">
        <v>756</v>
      </c>
      <c r="C7" s="11" t="s">
        <v>1385</v>
      </c>
      <c r="D7" s="11" t="s">
        <v>1386</v>
      </c>
      <c r="E7" s="11" t="s">
        <v>1387</v>
      </c>
      <c r="F7" s="11" t="s">
        <v>1388</v>
      </c>
      <c r="G7" s="77" t="s">
        <v>1389</v>
      </c>
      <c r="H7" s="11">
        <v>237</v>
      </c>
      <c r="I7" s="17">
        <v>23747.4</v>
      </c>
      <c r="J7" s="16" t="s">
        <v>1398</v>
      </c>
      <c r="K7" s="18" t="s">
        <v>757</v>
      </c>
      <c r="L7" s="12" t="s">
        <v>758</v>
      </c>
      <c r="M7" s="12" t="s">
        <v>668</v>
      </c>
      <c r="N7" s="11" t="s">
        <v>380</v>
      </c>
      <c r="O7" s="39"/>
      <c r="P7" s="13"/>
      <c r="Q7" s="137"/>
      <c r="R7" s="68"/>
    </row>
    <row r="8" spans="1:18" ht="62.45" customHeight="1" thickTop="1" thickBot="1" x14ac:dyDescent="0.25">
      <c r="A8" s="10">
        <v>613108002</v>
      </c>
      <c r="B8" s="16" t="s">
        <v>756</v>
      </c>
      <c r="C8" s="11" t="s">
        <v>1390</v>
      </c>
      <c r="D8" s="11" t="s">
        <v>1391</v>
      </c>
      <c r="E8" s="11" t="s">
        <v>1387</v>
      </c>
      <c r="F8" s="11" t="s">
        <v>1388</v>
      </c>
      <c r="G8" s="77" t="s">
        <v>1389</v>
      </c>
      <c r="H8" s="11">
        <v>137</v>
      </c>
      <c r="I8" s="17">
        <v>14071.27</v>
      </c>
      <c r="J8" s="16" t="s">
        <v>1398</v>
      </c>
      <c r="K8" s="18" t="s">
        <v>757</v>
      </c>
      <c r="L8" s="12" t="s">
        <v>759</v>
      </c>
      <c r="M8" s="12" t="s">
        <v>668</v>
      </c>
      <c r="N8" s="11" t="s">
        <v>380</v>
      </c>
      <c r="O8" s="39"/>
      <c r="P8" s="135"/>
      <c r="Q8" s="136"/>
      <c r="R8" s="69"/>
    </row>
    <row r="9" spans="1:18" ht="225.6" customHeight="1" thickTop="1" thickBot="1" x14ac:dyDescent="0.25">
      <c r="A9" s="10">
        <v>613108003</v>
      </c>
      <c r="B9" s="16" t="s">
        <v>756</v>
      </c>
      <c r="C9" s="11" t="s">
        <v>1392</v>
      </c>
      <c r="D9" s="11" t="s">
        <v>1393</v>
      </c>
      <c r="E9" s="11" t="s">
        <v>1394</v>
      </c>
      <c r="F9" s="11" t="s">
        <v>1395</v>
      </c>
      <c r="G9" s="77" t="s">
        <v>1389</v>
      </c>
      <c r="H9" s="11">
        <v>33711</v>
      </c>
      <c r="I9" s="17">
        <v>215750.39999999999</v>
      </c>
      <c r="J9" s="16" t="s">
        <v>1398</v>
      </c>
      <c r="K9" s="18" t="s">
        <v>760</v>
      </c>
      <c r="L9" s="12" t="s">
        <v>761</v>
      </c>
      <c r="M9" s="12" t="s">
        <v>1411</v>
      </c>
      <c r="N9" s="11" t="s">
        <v>380</v>
      </c>
      <c r="O9" s="39"/>
      <c r="P9" s="136"/>
      <c r="Q9" s="137"/>
      <c r="R9" s="69"/>
    </row>
    <row r="10" spans="1:18" ht="227.45" customHeight="1" thickTop="1" thickBot="1" x14ac:dyDescent="0.25">
      <c r="A10" s="10">
        <v>613108004</v>
      </c>
      <c r="B10" s="19" t="s">
        <v>756</v>
      </c>
      <c r="C10" s="11" t="s">
        <v>1399</v>
      </c>
      <c r="D10" s="11" t="s">
        <v>1400</v>
      </c>
      <c r="E10" s="11" t="s">
        <v>1387</v>
      </c>
      <c r="F10" s="11" t="s">
        <v>1395</v>
      </c>
      <c r="G10" s="77" t="s">
        <v>1389</v>
      </c>
      <c r="H10" s="11">
        <v>6619</v>
      </c>
      <c r="I10" s="17">
        <v>143433.73000000001</v>
      </c>
      <c r="J10" s="16" t="s">
        <v>1398</v>
      </c>
      <c r="K10" s="18" t="s">
        <v>760</v>
      </c>
      <c r="L10" s="12" t="s">
        <v>762</v>
      </c>
      <c r="M10" s="12" t="s">
        <v>1412</v>
      </c>
      <c r="N10" s="11" t="s">
        <v>380</v>
      </c>
      <c r="O10" s="39"/>
      <c r="P10" s="135"/>
      <c r="Q10" s="136"/>
      <c r="R10" s="69"/>
    </row>
    <row r="11" spans="1:18" ht="226.15" customHeight="1" thickTop="1" thickBot="1" x14ac:dyDescent="0.25">
      <c r="A11" s="10">
        <v>613108005</v>
      </c>
      <c r="B11" s="16" t="s">
        <v>756</v>
      </c>
      <c r="C11" s="11" t="s">
        <v>1401</v>
      </c>
      <c r="D11" s="11" t="s">
        <v>1402</v>
      </c>
      <c r="E11" s="11" t="s">
        <v>1387</v>
      </c>
      <c r="F11" s="11" t="s">
        <v>1395</v>
      </c>
      <c r="G11" s="77" t="s">
        <v>1389</v>
      </c>
      <c r="H11" s="11">
        <v>5265</v>
      </c>
      <c r="I11" s="17">
        <v>114092.55</v>
      </c>
      <c r="J11" s="16" t="s">
        <v>1398</v>
      </c>
      <c r="K11" s="18" t="s">
        <v>760</v>
      </c>
      <c r="L11" s="12" t="s">
        <v>763</v>
      </c>
      <c r="M11" s="12" t="s">
        <v>1413</v>
      </c>
      <c r="N11" s="11" t="s">
        <v>380</v>
      </c>
      <c r="O11" s="39"/>
      <c r="P11" s="136"/>
      <c r="Q11" s="133"/>
      <c r="R11" s="69"/>
    </row>
    <row r="12" spans="1:18" ht="57" customHeight="1" thickTop="1" thickBot="1" x14ac:dyDescent="0.25">
      <c r="A12" s="10">
        <v>613108006</v>
      </c>
      <c r="B12" s="16" t="s">
        <v>756</v>
      </c>
      <c r="C12" s="11" t="s">
        <v>1403</v>
      </c>
      <c r="D12" s="11" t="s">
        <v>1404</v>
      </c>
      <c r="E12" s="11" t="s">
        <v>1387</v>
      </c>
      <c r="F12" s="11" t="s">
        <v>1405</v>
      </c>
      <c r="G12" s="77" t="s">
        <v>1389</v>
      </c>
      <c r="H12" s="11">
        <v>107</v>
      </c>
      <c r="I12" s="81">
        <v>11113.02</v>
      </c>
      <c r="J12" s="17" t="s">
        <v>1406</v>
      </c>
      <c r="K12" s="18" t="s">
        <v>757</v>
      </c>
      <c r="L12" s="12" t="s">
        <v>764</v>
      </c>
      <c r="M12" s="12" t="s">
        <v>668</v>
      </c>
      <c r="N12" s="11" t="s">
        <v>380</v>
      </c>
      <c r="O12" s="39"/>
      <c r="P12" s="138"/>
      <c r="Q12" s="133"/>
      <c r="R12" s="69"/>
    </row>
    <row r="13" spans="1:18" ht="64.5" customHeight="1" thickTop="1" thickBot="1" x14ac:dyDescent="0.25">
      <c r="A13" s="10">
        <v>613108007</v>
      </c>
      <c r="B13" s="14" t="s">
        <v>396</v>
      </c>
      <c r="C13" s="20" t="s">
        <v>1407</v>
      </c>
      <c r="D13" s="20" t="s">
        <v>1408</v>
      </c>
      <c r="E13" s="20" t="s">
        <v>396</v>
      </c>
      <c r="F13" s="20" t="s">
        <v>1376</v>
      </c>
      <c r="G13" s="77" t="s">
        <v>1389</v>
      </c>
      <c r="H13" s="75">
        <v>440000</v>
      </c>
      <c r="I13" s="83" t="s">
        <v>1409</v>
      </c>
      <c r="J13" s="21" t="s">
        <v>1406</v>
      </c>
      <c r="K13" s="12" t="s">
        <v>1410</v>
      </c>
      <c r="L13" s="22" t="s">
        <v>777</v>
      </c>
      <c r="M13" s="12" t="s">
        <v>778</v>
      </c>
      <c r="N13" s="11" t="s">
        <v>380</v>
      </c>
      <c r="O13" s="75"/>
      <c r="P13" s="139"/>
      <c r="Q13" s="134"/>
      <c r="R13" s="69"/>
    </row>
    <row r="14" spans="1:18" ht="70.5" customHeight="1" thickTop="1" thickBot="1" x14ac:dyDescent="0.25">
      <c r="A14" s="10">
        <v>613108008</v>
      </c>
      <c r="B14" s="14" t="s">
        <v>396</v>
      </c>
      <c r="C14" s="20" t="s">
        <v>1383</v>
      </c>
      <c r="D14" s="20" t="s">
        <v>1384</v>
      </c>
      <c r="E14" s="20" t="s">
        <v>396</v>
      </c>
      <c r="F14" s="20" t="s">
        <v>1376</v>
      </c>
      <c r="G14" s="20" t="s">
        <v>391</v>
      </c>
      <c r="H14" s="11">
        <v>160000</v>
      </c>
      <c r="I14" s="82">
        <f>266423818.65*H14/125081605</f>
        <v>340800</v>
      </c>
      <c r="J14" s="16" t="s">
        <v>1414</v>
      </c>
      <c r="K14" s="12" t="s">
        <v>458</v>
      </c>
      <c r="L14" s="12" t="s">
        <v>457</v>
      </c>
      <c r="M14" s="12" t="s">
        <v>776</v>
      </c>
      <c r="N14" s="11" t="s">
        <v>380</v>
      </c>
      <c r="O14" s="75"/>
      <c r="P14" s="139"/>
      <c r="Q14" s="134"/>
      <c r="R14" s="69"/>
    </row>
    <row r="15" spans="1:18" ht="69" customHeight="1" thickTop="1" thickBot="1" x14ac:dyDescent="0.25">
      <c r="A15" s="10">
        <v>613108009</v>
      </c>
      <c r="B15" s="15" t="s">
        <v>396</v>
      </c>
      <c r="C15" s="20" t="s">
        <v>1383</v>
      </c>
      <c r="D15" s="20" t="s">
        <v>1384</v>
      </c>
      <c r="E15" s="20" t="s">
        <v>396</v>
      </c>
      <c r="F15" s="20" t="s">
        <v>1376</v>
      </c>
      <c r="G15" s="20" t="s">
        <v>391</v>
      </c>
      <c r="H15" s="11">
        <v>160000</v>
      </c>
      <c r="I15" s="24">
        <f t="shared" ref="I15:I18" si="0">266423818.65*H15/125081605</f>
        <v>340800</v>
      </c>
      <c r="J15" s="16" t="s">
        <v>1414</v>
      </c>
      <c r="K15" s="12" t="s">
        <v>458</v>
      </c>
      <c r="L15" s="12" t="s">
        <v>459</v>
      </c>
      <c r="M15" s="12" t="s">
        <v>776</v>
      </c>
      <c r="N15" s="11" t="s">
        <v>380</v>
      </c>
      <c r="O15" s="75"/>
      <c r="P15" s="140"/>
      <c r="Q15" s="141"/>
      <c r="R15" s="69"/>
    </row>
    <row r="16" spans="1:18" ht="60.75" customHeight="1" thickTop="1" thickBot="1" x14ac:dyDescent="0.25">
      <c r="A16" s="10">
        <v>613108010</v>
      </c>
      <c r="B16" s="16" t="s">
        <v>396</v>
      </c>
      <c r="C16" s="20" t="s">
        <v>1383</v>
      </c>
      <c r="D16" s="20" t="s">
        <v>1384</v>
      </c>
      <c r="E16" s="20" t="s">
        <v>396</v>
      </c>
      <c r="F16" s="20" t="s">
        <v>1376</v>
      </c>
      <c r="G16" s="20" t="s">
        <v>391</v>
      </c>
      <c r="H16" s="11">
        <v>160000</v>
      </c>
      <c r="I16" s="24">
        <f t="shared" si="0"/>
        <v>340800</v>
      </c>
      <c r="J16" s="16" t="s">
        <v>1414</v>
      </c>
      <c r="K16" s="12" t="s">
        <v>460</v>
      </c>
      <c r="L16" s="12" t="s">
        <v>617</v>
      </c>
      <c r="M16" s="12" t="s">
        <v>463</v>
      </c>
      <c r="N16" s="11" t="s">
        <v>380</v>
      </c>
      <c r="O16" s="75"/>
      <c r="P16" s="13"/>
      <c r="Q16" s="138"/>
      <c r="R16" s="69"/>
    </row>
    <row r="17" spans="1:18" ht="60.75" customHeight="1" thickTop="1" thickBot="1" x14ac:dyDescent="0.25">
      <c r="A17" s="10">
        <v>613108011</v>
      </c>
      <c r="B17" s="16" t="s">
        <v>396</v>
      </c>
      <c r="C17" s="20" t="s">
        <v>1383</v>
      </c>
      <c r="D17" s="20" t="s">
        <v>1384</v>
      </c>
      <c r="E17" s="20" t="s">
        <v>396</v>
      </c>
      <c r="F17" s="20" t="s">
        <v>1376</v>
      </c>
      <c r="G17" s="20" t="s">
        <v>391</v>
      </c>
      <c r="H17" s="11">
        <v>160000</v>
      </c>
      <c r="I17" s="24">
        <f t="shared" si="0"/>
        <v>340800</v>
      </c>
      <c r="J17" s="16" t="s">
        <v>1414</v>
      </c>
      <c r="K17" s="12" t="s">
        <v>461</v>
      </c>
      <c r="L17" s="12" t="s">
        <v>829</v>
      </c>
      <c r="M17" s="12" t="s">
        <v>462</v>
      </c>
      <c r="N17" s="11" t="s">
        <v>380</v>
      </c>
      <c r="O17" s="75"/>
      <c r="P17" s="23"/>
      <c r="Q17" s="139"/>
      <c r="R17" s="69"/>
    </row>
    <row r="18" spans="1:18" ht="60.75" customHeight="1" thickTop="1" thickBot="1" x14ac:dyDescent="0.25">
      <c r="A18" s="10">
        <v>613108012</v>
      </c>
      <c r="B18" s="16" t="s">
        <v>396</v>
      </c>
      <c r="C18" s="20" t="s">
        <v>1383</v>
      </c>
      <c r="D18" s="20" t="s">
        <v>1384</v>
      </c>
      <c r="E18" s="20" t="s">
        <v>396</v>
      </c>
      <c r="F18" s="20" t="s">
        <v>1376</v>
      </c>
      <c r="G18" s="20" t="s">
        <v>391</v>
      </c>
      <c r="H18" s="11">
        <v>160000</v>
      </c>
      <c r="I18" s="24">
        <f t="shared" si="0"/>
        <v>340800</v>
      </c>
      <c r="J18" s="16" t="s">
        <v>1414</v>
      </c>
      <c r="K18" s="12" t="s">
        <v>465</v>
      </c>
      <c r="L18" s="12" t="s">
        <v>830</v>
      </c>
      <c r="M18" s="12" t="s">
        <v>464</v>
      </c>
      <c r="N18" s="11" t="s">
        <v>380</v>
      </c>
      <c r="O18" s="75"/>
      <c r="P18" s="23"/>
      <c r="Q18" s="139"/>
      <c r="R18" s="69"/>
    </row>
    <row r="19" spans="1:18" ht="66.75" customHeight="1" thickTop="1" thickBot="1" x14ac:dyDescent="0.25">
      <c r="A19" s="10">
        <v>613108013</v>
      </c>
      <c r="B19" s="16" t="s">
        <v>396</v>
      </c>
      <c r="C19" s="26" t="s">
        <v>1372</v>
      </c>
      <c r="D19" s="20" t="s">
        <v>1377</v>
      </c>
      <c r="E19" s="20" t="s">
        <v>396</v>
      </c>
      <c r="F19" s="20" t="s">
        <v>1376</v>
      </c>
      <c r="G19" s="77" t="s">
        <v>1381</v>
      </c>
      <c r="H19" s="11">
        <v>2527274</v>
      </c>
      <c r="I19" s="32">
        <f>5383093.62/51</f>
        <v>105550.85529411765</v>
      </c>
      <c r="J19" s="16" t="s">
        <v>1414</v>
      </c>
      <c r="K19" s="18" t="s">
        <v>781</v>
      </c>
      <c r="L19" s="12" t="s">
        <v>782</v>
      </c>
      <c r="M19" s="12" t="s">
        <v>776</v>
      </c>
      <c r="N19" s="11" t="s">
        <v>380</v>
      </c>
      <c r="O19" s="75"/>
      <c r="P19" s="27"/>
      <c r="Q19" s="69"/>
      <c r="R19" s="69"/>
    </row>
    <row r="20" spans="1:18" ht="71.25" customHeight="1" thickTop="1" thickBot="1" x14ac:dyDescent="0.25">
      <c r="A20" s="10">
        <v>613108014</v>
      </c>
      <c r="B20" s="16" t="s">
        <v>396</v>
      </c>
      <c r="C20" s="28" t="s">
        <v>1373</v>
      </c>
      <c r="D20" s="11" t="s">
        <v>1378</v>
      </c>
      <c r="E20" s="11" t="s">
        <v>396</v>
      </c>
      <c r="F20" s="11" t="s">
        <v>1376</v>
      </c>
      <c r="G20" s="77" t="s">
        <v>1381</v>
      </c>
      <c r="H20" s="22">
        <f>2142581/51</f>
        <v>42011.392156862748</v>
      </c>
      <c r="I20" s="32">
        <f>4563697.53/51</f>
        <v>89484.265294117649</v>
      </c>
      <c r="J20" s="16" t="s">
        <v>1414</v>
      </c>
      <c r="K20" s="18" t="s">
        <v>781</v>
      </c>
      <c r="L20" s="12" t="s">
        <v>779</v>
      </c>
      <c r="M20" s="12" t="s">
        <v>776</v>
      </c>
      <c r="N20" s="11" t="s">
        <v>380</v>
      </c>
      <c r="O20" s="75"/>
      <c r="P20" s="27"/>
      <c r="Q20" s="142"/>
      <c r="R20" s="69"/>
    </row>
    <row r="21" spans="1:18" ht="67.5" customHeight="1" thickTop="1" thickBot="1" x14ac:dyDescent="0.25">
      <c r="A21" s="10">
        <v>613108015</v>
      </c>
      <c r="B21" s="16" t="s">
        <v>396</v>
      </c>
      <c r="C21" s="20" t="s">
        <v>1374</v>
      </c>
      <c r="D21" s="11" t="s">
        <v>1377</v>
      </c>
      <c r="E21" s="11" t="s">
        <v>396</v>
      </c>
      <c r="F21" s="11" t="s">
        <v>1376</v>
      </c>
      <c r="G21" s="77" t="s">
        <v>1381</v>
      </c>
      <c r="H21" s="11">
        <f>H19</f>
        <v>2527274</v>
      </c>
      <c r="I21" s="32">
        <f>I19</f>
        <v>105550.85529411765</v>
      </c>
      <c r="J21" s="16" t="s">
        <v>1414</v>
      </c>
      <c r="K21" s="18" t="s">
        <v>781</v>
      </c>
      <c r="L21" s="12" t="s">
        <v>780</v>
      </c>
      <c r="M21" s="12" t="s">
        <v>776</v>
      </c>
      <c r="N21" s="11" t="s">
        <v>380</v>
      </c>
      <c r="O21" s="75"/>
      <c r="P21" s="27"/>
      <c r="Q21" s="68"/>
      <c r="R21" s="69"/>
    </row>
    <row r="22" spans="1:18" ht="72" customHeight="1" thickTop="1" thickBot="1" x14ac:dyDescent="0.25">
      <c r="A22" s="10">
        <v>613108016</v>
      </c>
      <c r="B22" s="16" t="s">
        <v>396</v>
      </c>
      <c r="C22" s="20" t="s">
        <v>1382</v>
      </c>
      <c r="D22" s="11" t="s">
        <v>1378</v>
      </c>
      <c r="E22" s="11" t="s">
        <v>396</v>
      </c>
      <c r="F22" s="11" t="s">
        <v>1376</v>
      </c>
      <c r="G22" s="77" t="s">
        <v>1381</v>
      </c>
      <c r="H22" s="22">
        <f>H20</f>
        <v>42011.392156862748</v>
      </c>
      <c r="I22" s="32">
        <f>I20</f>
        <v>89484.265294117649</v>
      </c>
      <c r="J22" s="16" t="s">
        <v>1414</v>
      </c>
      <c r="K22" s="18" t="s">
        <v>781</v>
      </c>
      <c r="L22" s="12" t="s">
        <v>783</v>
      </c>
      <c r="M22" s="12" t="s">
        <v>776</v>
      </c>
      <c r="N22" s="11" t="s">
        <v>380</v>
      </c>
      <c r="O22" s="75"/>
      <c r="P22" s="27"/>
      <c r="Q22" s="69"/>
      <c r="R22" s="69"/>
    </row>
    <row r="23" spans="1:18" ht="60.75" customHeight="1" thickTop="1" thickBot="1" x14ac:dyDescent="0.25">
      <c r="A23" s="10">
        <v>613108017</v>
      </c>
      <c r="B23" s="16" t="s">
        <v>396</v>
      </c>
      <c r="C23" s="20" t="s">
        <v>1383</v>
      </c>
      <c r="D23" s="20" t="s">
        <v>1384</v>
      </c>
      <c r="E23" s="11" t="s">
        <v>396</v>
      </c>
      <c r="F23" s="11" t="s">
        <v>1376</v>
      </c>
      <c r="G23" s="20" t="s">
        <v>391</v>
      </c>
      <c r="H23" s="11">
        <v>160000</v>
      </c>
      <c r="I23" s="24">
        <f>I18</f>
        <v>340800</v>
      </c>
      <c r="J23" s="16" t="s">
        <v>1414</v>
      </c>
      <c r="K23" s="12" t="s">
        <v>466</v>
      </c>
      <c r="L23" s="12" t="s">
        <v>831</v>
      </c>
      <c r="M23" s="12" t="s">
        <v>775</v>
      </c>
      <c r="N23" s="11" t="s">
        <v>380</v>
      </c>
      <c r="O23" s="75"/>
      <c r="P23" s="23"/>
      <c r="Q23" s="139"/>
      <c r="R23" s="69"/>
    </row>
    <row r="24" spans="1:18" ht="60.75" customHeight="1" thickTop="1" thickBot="1" x14ac:dyDescent="0.25">
      <c r="A24" s="10">
        <v>613108018</v>
      </c>
      <c r="B24" s="16" t="s">
        <v>396</v>
      </c>
      <c r="C24" s="20" t="s">
        <v>1383</v>
      </c>
      <c r="D24" s="20" t="s">
        <v>1384</v>
      </c>
      <c r="E24" s="11" t="s">
        <v>396</v>
      </c>
      <c r="F24" s="11" t="s">
        <v>1376</v>
      </c>
      <c r="G24" s="20" t="s">
        <v>391</v>
      </c>
      <c r="H24" s="11">
        <v>160000</v>
      </c>
      <c r="I24" s="24">
        <f>I23</f>
        <v>340800</v>
      </c>
      <c r="J24" s="16" t="s">
        <v>1414</v>
      </c>
      <c r="K24" s="12" t="s">
        <v>467</v>
      </c>
      <c r="L24" s="12" t="s">
        <v>832</v>
      </c>
      <c r="M24" s="12" t="s">
        <v>774</v>
      </c>
      <c r="N24" s="11" t="s">
        <v>380</v>
      </c>
      <c r="O24" s="75"/>
      <c r="P24" s="23"/>
      <c r="Q24" s="139"/>
      <c r="R24" s="69"/>
    </row>
    <row r="25" spans="1:18" ht="60.75" customHeight="1" thickTop="1" thickBot="1" x14ac:dyDescent="0.25">
      <c r="A25" s="10">
        <v>613108019</v>
      </c>
      <c r="B25" s="16" t="s">
        <v>396</v>
      </c>
      <c r="C25" s="20" t="s">
        <v>1383</v>
      </c>
      <c r="D25" s="20" t="s">
        <v>1384</v>
      </c>
      <c r="E25" s="11" t="s">
        <v>396</v>
      </c>
      <c r="F25" s="11" t="s">
        <v>1376</v>
      </c>
      <c r="G25" s="20" t="s">
        <v>391</v>
      </c>
      <c r="H25" s="11">
        <v>160000</v>
      </c>
      <c r="I25" s="24">
        <f>I24</f>
        <v>340800</v>
      </c>
      <c r="J25" s="16" t="s">
        <v>1414</v>
      </c>
      <c r="K25" s="12" t="s">
        <v>468</v>
      </c>
      <c r="L25" s="29" t="s">
        <v>618</v>
      </c>
      <c r="M25" s="12" t="s">
        <v>773</v>
      </c>
      <c r="N25" s="11" t="s">
        <v>380</v>
      </c>
      <c r="O25" s="75"/>
      <c r="P25" s="23"/>
      <c r="Q25" s="139"/>
      <c r="R25" s="69"/>
    </row>
    <row r="26" spans="1:18" ht="81" customHeight="1" thickTop="1" thickBot="1" x14ac:dyDescent="0.25">
      <c r="A26" s="10">
        <v>613108020</v>
      </c>
      <c r="B26" s="16" t="s">
        <v>396</v>
      </c>
      <c r="C26" s="20" t="s">
        <v>1415</v>
      </c>
      <c r="D26" s="20" t="s">
        <v>1416</v>
      </c>
      <c r="E26" s="20" t="s">
        <v>396</v>
      </c>
      <c r="F26" s="20" t="s">
        <v>1375</v>
      </c>
      <c r="G26" s="77" t="s">
        <v>1453</v>
      </c>
      <c r="H26" s="11">
        <v>632955</v>
      </c>
      <c r="I26" s="30">
        <v>981080.25</v>
      </c>
      <c r="J26" s="16" t="s">
        <v>1414</v>
      </c>
      <c r="K26" s="12" t="s">
        <v>399</v>
      </c>
      <c r="L26" s="12" t="s">
        <v>398</v>
      </c>
      <c r="M26" s="12" t="s">
        <v>197</v>
      </c>
      <c r="N26" s="11" t="s">
        <v>380</v>
      </c>
      <c r="O26" s="75"/>
      <c r="P26" s="31"/>
      <c r="Q26" s="143"/>
      <c r="R26" s="69"/>
    </row>
    <row r="27" spans="1:18" ht="78.75" customHeight="1" thickTop="1" thickBot="1" x14ac:dyDescent="0.25">
      <c r="A27" s="10">
        <v>613108021</v>
      </c>
      <c r="B27" s="16" t="s">
        <v>396</v>
      </c>
      <c r="C27" s="20" t="s">
        <v>1418</v>
      </c>
      <c r="D27" s="11" t="s">
        <v>1417</v>
      </c>
      <c r="E27" s="20" t="s">
        <v>396</v>
      </c>
      <c r="F27" s="20" t="s">
        <v>1375</v>
      </c>
      <c r="G27" s="77" t="s">
        <v>1453</v>
      </c>
      <c r="H27" s="11">
        <v>39000</v>
      </c>
      <c r="I27" s="32">
        <f>3252927.65/2098663*39000</f>
        <v>60450</v>
      </c>
      <c r="J27" s="16" t="s">
        <v>1414</v>
      </c>
      <c r="K27" s="12" t="s">
        <v>399</v>
      </c>
      <c r="L27" s="12" t="s">
        <v>196</v>
      </c>
      <c r="M27" s="12" t="s">
        <v>417</v>
      </c>
      <c r="N27" s="11" t="s">
        <v>380</v>
      </c>
      <c r="O27" s="75"/>
      <c r="P27" s="27"/>
      <c r="Q27" s="68"/>
      <c r="R27" s="69"/>
    </row>
    <row r="28" spans="1:18" ht="87" customHeight="1" thickTop="1" thickBot="1" x14ac:dyDescent="0.25">
      <c r="A28" s="10">
        <v>613108022</v>
      </c>
      <c r="B28" s="16" t="s">
        <v>396</v>
      </c>
      <c r="C28" s="20" t="s">
        <v>1420</v>
      </c>
      <c r="D28" s="11" t="s">
        <v>1419</v>
      </c>
      <c r="E28" s="20" t="s">
        <v>396</v>
      </c>
      <c r="F28" s="20" t="s">
        <v>1375</v>
      </c>
      <c r="G28" s="77" t="s">
        <v>1453</v>
      </c>
      <c r="H28" s="11">
        <v>22000</v>
      </c>
      <c r="I28" s="32">
        <f>1797333.5/1159570*22000</f>
        <v>34100</v>
      </c>
      <c r="J28" s="16" t="s">
        <v>1414</v>
      </c>
      <c r="K28" s="12" t="s">
        <v>199</v>
      </c>
      <c r="L28" s="12" t="s">
        <v>400</v>
      </c>
      <c r="M28" s="12" t="s">
        <v>198</v>
      </c>
      <c r="N28" s="11" t="s">
        <v>380</v>
      </c>
      <c r="O28" s="75"/>
      <c r="P28" s="27"/>
      <c r="Q28" s="69"/>
      <c r="R28" s="69"/>
    </row>
    <row r="29" spans="1:18" ht="81.75" customHeight="1" thickTop="1" thickBot="1" x14ac:dyDescent="0.25">
      <c r="A29" s="10">
        <v>613108023</v>
      </c>
      <c r="B29" s="16" t="s">
        <v>396</v>
      </c>
      <c r="C29" s="20" t="s">
        <v>1443</v>
      </c>
      <c r="D29" s="11" t="s">
        <v>1442</v>
      </c>
      <c r="E29" s="20" t="s">
        <v>396</v>
      </c>
      <c r="F29" s="20" t="s">
        <v>1375</v>
      </c>
      <c r="G29" s="77" t="s">
        <v>1453</v>
      </c>
      <c r="H29" s="11">
        <v>25000</v>
      </c>
      <c r="I29" s="32">
        <f>2039248.2/1315644*25000</f>
        <v>38750</v>
      </c>
      <c r="J29" s="16" t="s">
        <v>1414</v>
      </c>
      <c r="K29" s="12" t="s">
        <v>399</v>
      </c>
      <c r="L29" s="12" t="s">
        <v>401</v>
      </c>
      <c r="M29" s="12" t="s">
        <v>419</v>
      </c>
      <c r="N29" s="11" t="s">
        <v>380</v>
      </c>
      <c r="O29" s="75"/>
      <c r="P29" s="27"/>
      <c r="Q29" s="69"/>
      <c r="R29" s="69"/>
    </row>
    <row r="30" spans="1:18" ht="80.25" customHeight="1" thickTop="1" thickBot="1" x14ac:dyDescent="0.25">
      <c r="A30" s="10">
        <v>613108024</v>
      </c>
      <c r="B30" s="16" t="s">
        <v>396</v>
      </c>
      <c r="C30" s="20" t="s">
        <v>1445</v>
      </c>
      <c r="D30" s="11" t="s">
        <v>1444</v>
      </c>
      <c r="E30" s="20" t="s">
        <v>396</v>
      </c>
      <c r="F30" s="20" t="s">
        <v>1375</v>
      </c>
      <c r="G30" s="77" t="s">
        <v>1453</v>
      </c>
      <c r="H30" s="11">
        <v>12000</v>
      </c>
      <c r="I30" s="32">
        <f>1007591.45/650059*12000</f>
        <v>18599.999999999996</v>
      </c>
      <c r="J30" s="16" t="s">
        <v>1414</v>
      </c>
      <c r="K30" s="12" t="s">
        <v>399</v>
      </c>
      <c r="L30" s="12" t="s">
        <v>402</v>
      </c>
      <c r="M30" s="12" t="s">
        <v>418</v>
      </c>
      <c r="N30" s="11" t="s">
        <v>380</v>
      </c>
      <c r="O30" s="75"/>
      <c r="P30" s="27"/>
      <c r="Q30" s="69"/>
      <c r="R30" s="69"/>
    </row>
    <row r="31" spans="1:18" ht="72.599999999999994" customHeight="1" thickTop="1" thickBot="1" x14ac:dyDescent="0.25">
      <c r="A31" s="10">
        <v>613108025</v>
      </c>
      <c r="B31" s="16" t="s">
        <v>396</v>
      </c>
      <c r="C31" s="20" t="s">
        <v>1446</v>
      </c>
      <c r="D31" s="11" t="s">
        <v>1447</v>
      </c>
      <c r="E31" s="20" t="s">
        <v>396</v>
      </c>
      <c r="F31" s="20" t="s">
        <v>1375</v>
      </c>
      <c r="G31" s="77" t="s">
        <v>1453</v>
      </c>
      <c r="H31" s="11">
        <v>36000</v>
      </c>
      <c r="I31" s="32">
        <f>2915774.75/1881145*36000</f>
        <v>55800</v>
      </c>
      <c r="J31" s="16" t="s">
        <v>1414</v>
      </c>
      <c r="K31" s="12" t="s">
        <v>399</v>
      </c>
      <c r="L31" s="12" t="s">
        <v>201</v>
      </c>
      <c r="M31" s="12" t="s">
        <v>200</v>
      </c>
      <c r="N31" s="11" t="s">
        <v>380</v>
      </c>
      <c r="O31" s="75"/>
      <c r="P31" s="27"/>
      <c r="Q31" s="142"/>
      <c r="R31" s="69"/>
    </row>
    <row r="32" spans="1:18" ht="73.900000000000006" customHeight="1" thickTop="1" thickBot="1" x14ac:dyDescent="0.25">
      <c r="A32" s="10">
        <v>613108026</v>
      </c>
      <c r="B32" s="16" t="s">
        <v>396</v>
      </c>
      <c r="C32" s="20" t="s">
        <v>1418</v>
      </c>
      <c r="D32" s="11" t="s">
        <v>1448</v>
      </c>
      <c r="E32" s="20" t="s">
        <v>396</v>
      </c>
      <c r="F32" s="20" t="s">
        <v>1375</v>
      </c>
      <c r="G32" s="77" t="s">
        <v>1453</v>
      </c>
      <c r="H32" s="11">
        <v>1000</v>
      </c>
      <c r="I32" s="32">
        <f>135579.54/60798*1000</f>
        <v>2230</v>
      </c>
      <c r="J32" s="16" t="s">
        <v>1414</v>
      </c>
      <c r="K32" s="12" t="s">
        <v>399</v>
      </c>
      <c r="L32" s="12" t="s">
        <v>100</v>
      </c>
      <c r="M32" s="12" t="s">
        <v>101</v>
      </c>
      <c r="N32" s="11" t="s">
        <v>380</v>
      </c>
      <c r="O32" s="75"/>
      <c r="P32" s="27"/>
      <c r="Q32" s="68"/>
      <c r="R32" s="69"/>
    </row>
    <row r="33" spans="1:18" ht="72" customHeight="1" thickTop="1" thickBot="1" x14ac:dyDescent="0.25">
      <c r="A33" s="10">
        <v>613108027</v>
      </c>
      <c r="B33" s="16" t="s">
        <v>396</v>
      </c>
      <c r="C33" s="20" t="s">
        <v>1449</v>
      </c>
      <c r="D33" s="11" t="s">
        <v>1450</v>
      </c>
      <c r="E33" s="20" t="s">
        <v>396</v>
      </c>
      <c r="F33" s="20" t="s">
        <v>1375</v>
      </c>
      <c r="G33" s="77" t="s">
        <v>1453</v>
      </c>
      <c r="H33" s="11">
        <v>9000</v>
      </c>
      <c r="I33" s="32">
        <f>1062452.28/476436*9000</f>
        <v>20070</v>
      </c>
      <c r="J33" s="16" t="s">
        <v>1414</v>
      </c>
      <c r="K33" s="12" t="s">
        <v>199</v>
      </c>
      <c r="L33" s="12" t="s">
        <v>416</v>
      </c>
      <c r="M33" s="12" t="s">
        <v>325</v>
      </c>
      <c r="N33" s="11" t="s">
        <v>380</v>
      </c>
      <c r="O33" s="75"/>
      <c r="P33" s="27"/>
      <c r="Q33" s="69"/>
      <c r="R33" s="69"/>
    </row>
    <row r="34" spans="1:18" ht="58.9" customHeight="1" thickTop="1" thickBot="1" x14ac:dyDescent="0.25">
      <c r="A34" s="10">
        <v>613108028</v>
      </c>
      <c r="B34" s="16" t="s">
        <v>396</v>
      </c>
      <c r="C34" s="20" t="s">
        <v>1452</v>
      </c>
      <c r="D34" s="11" t="s">
        <v>1451</v>
      </c>
      <c r="E34" s="20" t="s">
        <v>396</v>
      </c>
      <c r="F34" s="20" t="s">
        <v>1375</v>
      </c>
      <c r="G34" s="11" t="s">
        <v>412</v>
      </c>
      <c r="H34" s="11">
        <v>62000</v>
      </c>
      <c r="I34" s="32">
        <f>2374104.39/1114603*62000</f>
        <v>132060.00000000003</v>
      </c>
      <c r="J34" s="16" t="s">
        <v>1414</v>
      </c>
      <c r="K34" s="12" t="s">
        <v>326</v>
      </c>
      <c r="L34" s="12" t="s">
        <v>415</v>
      </c>
      <c r="M34" s="12" t="s">
        <v>327</v>
      </c>
      <c r="N34" s="11" t="s">
        <v>380</v>
      </c>
      <c r="O34" s="75"/>
      <c r="P34" s="27"/>
      <c r="Q34" s="69"/>
      <c r="R34" s="69"/>
    </row>
    <row r="35" spans="1:18" ht="56.25" customHeight="1" thickTop="1" thickBot="1" x14ac:dyDescent="0.25">
      <c r="A35" s="10">
        <v>613108029</v>
      </c>
      <c r="B35" s="16" t="s">
        <v>396</v>
      </c>
      <c r="C35" s="20" t="s">
        <v>1455</v>
      </c>
      <c r="D35" s="11" t="s">
        <v>1454</v>
      </c>
      <c r="E35" s="20" t="s">
        <v>396</v>
      </c>
      <c r="F35" s="20" t="s">
        <v>1375</v>
      </c>
      <c r="G35" s="11" t="s">
        <v>411</v>
      </c>
      <c r="H35" s="11">
        <v>49000</v>
      </c>
      <c r="I35" s="32">
        <f>2100103.32/985964*49000</f>
        <v>104370</v>
      </c>
      <c r="J35" s="16" t="s">
        <v>1414</v>
      </c>
      <c r="K35" s="12" t="s">
        <v>326</v>
      </c>
      <c r="L35" s="12" t="s">
        <v>328</v>
      </c>
      <c r="M35" s="12" t="s">
        <v>329</v>
      </c>
      <c r="N35" s="11" t="s">
        <v>380</v>
      </c>
      <c r="O35" s="75"/>
      <c r="P35" s="27"/>
      <c r="Q35" s="69"/>
      <c r="R35" s="69"/>
    </row>
    <row r="36" spans="1:18" ht="61.5" customHeight="1" thickTop="1" thickBot="1" x14ac:dyDescent="0.25">
      <c r="A36" s="10">
        <v>613108030</v>
      </c>
      <c r="B36" s="16" t="s">
        <v>396</v>
      </c>
      <c r="C36" s="20" t="s">
        <v>1457</v>
      </c>
      <c r="D36" s="11" t="s">
        <v>1456</v>
      </c>
      <c r="E36" s="20" t="s">
        <v>396</v>
      </c>
      <c r="F36" s="20" t="s">
        <v>1375</v>
      </c>
      <c r="G36" s="11" t="s">
        <v>410</v>
      </c>
      <c r="H36" s="11">
        <v>139400</v>
      </c>
      <c r="I36" s="32">
        <f>2970808.98/1394746*139400</f>
        <v>296922</v>
      </c>
      <c r="J36" s="16" t="s">
        <v>1414</v>
      </c>
      <c r="K36" s="12" t="s">
        <v>332</v>
      </c>
      <c r="L36" s="12" t="s">
        <v>335</v>
      </c>
      <c r="M36" s="12" t="s">
        <v>334</v>
      </c>
      <c r="N36" s="11" t="s">
        <v>380</v>
      </c>
      <c r="O36" s="75"/>
      <c r="P36" s="27"/>
      <c r="Q36" s="142"/>
      <c r="R36" s="69"/>
    </row>
    <row r="37" spans="1:18" ht="53.25" customHeight="1" thickTop="1" thickBot="1" x14ac:dyDescent="0.25">
      <c r="A37" s="10">
        <v>613108031</v>
      </c>
      <c r="B37" s="16" t="s">
        <v>396</v>
      </c>
      <c r="C37" s="20" t="s">
        <v>1459</v>
      </c>
      <c r="D37" s="11" t="s">
        <v>1458</v>
      </c>
      <c r="E37" s="20" t="s">
        <v>396</v>
      </c>
      <c r="F37" s="20" t="s">
        <v>1375</v>
      </c>
      <c r="G37" s="11" t="s">
        <v>409</v>
      </c>
      <c r="H37" s="11">
        <v>56500</v>
      </c>
      <c r="I37" s="32">
        <f>4700895.09/2206993*56500</f>
        <v>120345</v>
      </c>
      <c r="J37" s="16" t="s">
        <v>1414</v>
      </c>
      <c r="K37" s="12" t="s">
        <v>330</v>
      </c>
      <c r="L37" s="12" t="s">
        <v>331</v>
      </c>
      <c r="M37" s="12" t="s">
        <v>333</v>
      </c>
      <c r="N37" s="11" t="s">
        <v>380</v>
      </c>
      <c r="O37" s="75"/>
      <c r="P37" s="27"/>
      <c r="Q37" s="68"/>
      <c r="R37" s="69"/>
    </row>
    <row r="38" spans="1:18" ht="57.75" customHeight="1" thickTop="1" thickBot="1" x14ac:dyDescent="0.25">
      <c r="A38" s="10">
        <v>613108032</v>
      </c>
      <c r="B38" s="16" t="s">
        <v>396</v>
      </c>
      <c r="C38" s="20" t="s">
        <v>1459</v>
      </c>
      <c r="D38" s="11" t="s">
        <v>1460</v>
      </c>
      <c r="E38" s="20" t="s">
        <v>396</v>
      </c>
      <c r="F38" s="20" t="s">
        <v>1375</v>
      </c>
      <c r="G38" s="11" t="s">
        <v>408</v>
      </c>
      <c r="H38" s="11">
        <v>53300</v>
      </c>
      <c r="I38" s="32">
        <f>5250430.83/2464991*53300</f>
        <v>113529</v>
      </c>
      <c r="J38" s="16" t="s">
        <v>1414</v>
      </c>
      <c r="K38" s="12" t="s">
        <v>330</v>
      </c>
      <c r="L38" s="12" t="s">
        <v>336</v>
      </c>
      <c r="M38" s="12" t="s">
        <v>337</v>
      </c>
      <c r="N38" s="11" t="s">
        <v>380</v>
      </c>
      <c r="O38" s="75"/>
      <c r="P38" s="27"/>
      <c r="Q38" s="69"/>
      <c r="R38" s="69"/>
    </row>
    <row r="39" spans="1:18" ht="61.9" customHeight="1" thickTop="1" thickBot="1" x14ac:dyDescent="0.25">
      <c r="A39" s="10">
        <v>613108033</v>
      </c>
      <c r="B39" s="16" t="s">
        <v>396</v>
      </c>
      <c r="C39" s="20" t="s">
        <v>1383</v>
      </c>
      <c r="D39" s="11" t="s">
        <v>1384</v>
      </c>
      <c r="E39" s="11" t="s">
        <v>396</v>
      </c>
      <c r="F39" s="11" t="s">
        <v>1376</v>
      </c>
      <c r="G39" s="11" t="s">
        <v>391</v>
      </c>
      <c r="H39" s="11">
        <v>160000</v>
      </c>
      <c r="I39" s="32">
        <v>340800</v>
      </c>
      <c r="J39" s="16" t="s">
        <v>1414</v>
      </c>
      <c r="K39" s="12" t="s">
        <v>406</v>
      </c>
      <c r="L39" s="12" t="s">
        <v>414</v>
      </c>
      <c r="M39" s="12" t="s">
        <v>405</v>
      </c>
      <c r="N39" s="11" t="s">
        <v>380</v>
      </c>
      <c r="O39" s="75"/>
      <c r="P39" s="27"/>
      <c r="Q39" s="69"/>
      <c r="R39" s="69"/>
    </row>
    <row r="40" spans="1:18" ht="66" customHeight="1" thickTop="1" thickBot="1" x14ac:dyDescent="0.25">
      <c r="A40" s="10">
        <v>613108034</v>
      </c>
      <c r="B40" s="16" t="s">
        <v>396</v>
      </c>
      <c r="C40" s="20" t="s">
        <v>1383</v>
      </c>
      <c r="D40" s="11" t="s">
        <v>1384</v>
      </c>
      <c r="E40" s="11" t="s">
        <v>396</v>
      </c>
      <c r="F40" s="11" t="s">
        <v>1376</v>
      </c>
      <c r="G40" s="11" t="s">
        <v>391</v>
      </c>
      <c r="H40" s="11">
        <v>160000</v>
      </c>
      <c r="I40" s="32">
        <v>340800</v>
      </c>
      <c r="J40" s="16" t="s">
        <v>1414</v>
      </c>
      <c r="K40" s="12" t="s">
        <v>406</v>
      </c>
      <c r="L40" s="12" t="s">
        <v>420</v>
      </c>
      <c r="M40" s="12" t="s">
        <v>407</v>
      </c>
      <c r="N40" s="11" t="s">
        <v>380</v>
      </c>
      <c r="O40" s="75"/>
      <c r="P40" s="27"/>
      <c r="Q40" s="69"/>
      <c r="R40" s="69"/>
    </row>
    <row r="41" spans="1:18" ht="63" customHeight="1" thickTop="1" thickBot="1" x14ac:dyDescent="0.25">
      <c r="A41" s="10">
        <v>613108035</v>
      </c>
      <c r="B41" s="16" t="s">
        <v>396</v>
      </c>
      <c r="C41" s="20" t="s">
        <v>1461</v>
      </c>
      <c r="D41" s="11" t="s">
        <v>1462</v>
      </c>
      <c r="E41" s="11" t="s">
        <v>396</v>
      </c>
      <c r="F41" s="11" t="s">
        <v>1376</v>
      </c>
      <c r="G41" s="11" t="s">
        <v>413</v>
      </c>
      <c r="H41" s="11">
        <v>25000</v>
      </c>
      <c r="I41" s="32">
        <f>1470032.28/690156*25000</f>
        <v>53250</v>
      </c>
      <c r="J41" s="16" t="s">
        <v>1414</v>
      </c>
      <c r="K41" s="12" t="s">
        <v>406</v>
      </c>
      <c r="L41" s="12" t="s">
        <v>429</v>
      </c>
      <c r="M41" s="12" t="s">
        <v>421</v>
      </c>
      <c r="N41" s="11" t="s">
        <v>380</v>
      </c>
      <c r="O41" s="75"/>
      <c r="P41" s="27"/>
      <c r="Q41" s="69"/>
      <c r="R41" s="69"/>
    </row>
    <row r="42" spans="1:18" ht="62.25" customHeight="1" thickTop="1" thickBot="1" x14ac:dyDescent="0.25">
      <c r="A42" s="10">
        <v>613108036</v>
      </c>
      <c r="B42" s="16" t="s">
        <v>396</v>
      </c>
      <c r="C42" s="20" t="s">
        <v>1464</v>
      </c>
      <c r="D42" s="11" t="s">
        <v>1463</v>
      </c>
      <c r="E42" s="11" t="s">
        <v>396</v>
      </c>
      <c r="F42" s="11" t="s">
        <v>1376</v>
      </c>
      <c r="G42" s="11" t="s">
        <v>411</v>
      </c>
      <c r="H42" s="11">
        <v>49000</v>
      </c>
      <c r="I42" s="32">
        <f>2628236.82/1233914*49000</f>
        <v>104370</v>
      </c>
      <c r="J42" s="16" t="s">
        <v>1414</v>
      </c>
      <c r="K42" s="12" t="s">
        <v>422</v>
      </c>
      <c r="L42" s="12" t="s">
        <v>338</v>
      </c>
      <c r="M42" s="12" t="s">
        <v>423</v>
      </c>
      <c r="N42" s="11" t="s">
        <v>380</v>
      </c>
      <c r="O42" s="75"/>
      <c r="P42" s="27"/>
      <c r="Q42" s="142"/>
      <c r="R42" s="69"/>
    </row>
    <row r="43" spans="1:18" ht="57.75" customHeight="1" thickTop="1" thickBot="1" x14ac:dyDescent="0.25">
      <c r="A43" s="10">
        <v>613108037</v>
      </c>
      <c r="B43" s="16" t="s">
        <v>396</v>
      </c>
      <c r="C43" s="20" t="s">
        <v>1465</v>
      </c>
      <c r="D43" s="11" t="s">
        <v>1466</v>
      </c>
      <c r="E43" s="11" t="s">
        <v>396</v>
      </c>
      <c r="F43" s="11" t="s">
        <v>1376</v>
      </c>
      <c r="G43" s="11" t="s">
        <v>146</v>
      </c>
      <c r="H43" s="11">
        <v>63000</v>
      </c>
      <c r="I43" s="32">
        <f>2566202.7/1204790*63000</f>
        <v>134190.00000000003</v>
      </c>
      <c r="J43" s="16" t="s">
        <v>1414</v>
      </c>
      <c r="K43" s="12" t="s">
        <v>422</v>
      </c>
      <c r="L43" s="12" t="s">
        <v>428</v>
      </c>
      <c r="M43" s="12" t="s">
        <v>424</v>
      </c>
      <c r="N43" s="11" t="s">
        <v>380</v>
      </c>
      <c r="O43" s="75"/>
      <c r="P43" s="27"/>
      <c r="Q43" s="68"/>
      <c r="R43" s="69"/>
    </row>
    <row r="44" spans="1:18" s="8" customFormat="1" ht="63" customHeight="1" thickTop="1" thickBot="1" x14ac:dyDescent="0.25">
      <c r="A44" s="10">
        <v>613108038</v>
      </c>
      <c r="B44" s="16" t="s">
        <v>396</v>
      </c>
      <c r="C44" s="20" t="s">
        <v>1468</v>
      </c>
      <c r="D44" s="11" t="s">
        <v>1467</v>
      </c>
      <c r="E44" s="11" t="s">
        <v>396</v>
      </c>
      <c r="F44" s="11" t="s">
        <v>1376</v>
      </c>
      <c r="G44" s="77" t="s">
        <v>1469</v>
      </c>
      <c r="H44" s="11">
        <v>135000</v>
      </c>
      <c r="I44" s="32">
        <f>13921210.8/6445005*135000</f>
        <v>291600</v>
      </c>
      <c r="J44" s="16" t="s">
        <v>1414</v>
      </c>
      <c r="K44" s="18" t="s">
        <v>425</v>
      </c>
      <c r="L44" s="12" t="s">
        <v>427</v>
      </c>
      <c r="M44" s="12" t="s">
        <v>426</v>
      </c>
      <c r="N44" s="11" t="s">
        <v>380</v>
      </c>
      <c r="O44" s="75"/>
      <c r="P44" s="27"/>
      <c r="Q44" s="69"/>
      <c r="R44" s="69"/>
    </row>
    <row r="45" spans="1:18" ht="62.25" customHeight="1" thickTop="1" thickBot="1" x14ac:dyDescent="0.25">
      <c r="A45" s="10">
        <v>613108039</v>
      </c>
      <c r="B45" s="16" t="s">
        <v>396</v>
      </c>
      <c r="C45" s="20" t="s">
        <v>1471</v>
      </c>
      <c r="D45" s="11" t="s">
        <v>1470</v>
      </c>
      <c r="E45" s="11" t="s">
        <v>396</v>
      </c>
      <c r="F45" s="11" t="s">
        <v>1376</v>
      </c>
      <c r="G45" s="11"/>
      <c r="H45" s="11">
        <v>49000</v>
      </c>
      <c r="I45" s="32">
        <f>4305358.35/2021295*49000</f>
        <v>104370</v>
      </c>
      <c r="J45" s="16" t="s">
        <v>1414</v>
      </c>
      <c r="K45" s="18" t="s">
        <v>430</v>
      </c>
      <c r="L45" s="12" t="s">
        <v>432</v>
      </c>
      <c r="M45" s="12" t="s">
        <v>431</v>
      </c>
      <c r="N45" s="11" t="s">
        <v>380</v>
      </c>
      <c r="O45" s="75"/>
      <c r="P45" s="27"/>
      <c r="Q45" s="69"/>
      <c r="R45" s="69"/>
    </row>
    <row r="46" spans="1:18" ht="60.75" customHeight="1" thickTop="1" thickBot="1" x14ac:dyDescent="0.25">
      <c r="A46" s="10">
        <v>613108040</v>
      </c>
      <c r="B46" s="103" t="s">
        <v>396</v>
      </c>
      <c r="C46" s="104" t="s">
        <v>270</v>
      </c>
      <c r="D46" s="105" t="s">
        <v>271</v>
      </c>
      <c r="E46" s="105" t="s">
        <v>396</v>
      </c>
      <c r="F46" s="105" t="s">
        <v>1376</v>
      </c>
      <c r="G46" s="105"/>
      <c r="H46" s="105" t="s">
        <v>452</v>
      </c>
      <c r="I46" s="106">
        <v>62175.33</v>
      </c>
      <c r="J46" s="103" t="s">
        <v>1414</v>
      </c>
      <c r="K46" s="107" t="s">
        <v>430</v>
      </c>
      <c r="L46" s="107" t="s">
        <v>160</v>
      </c>
      <c r="M46" s="107" t="s">
        <v>272</v>
      </c>
      <c r="N46" s="105" t="s">
        <v>380</v>
      </c>
      <c r="O46" s="108"/>
      <c r="P46" s="109"/>
      <c r="Q46" s="116"/>
      <c r="R46" s="110" t="s">
        <v>1327</v>
      </c>
    </row>
    <row r="47" spans="1:18" s="8" customFormat="1" ht="60" customHeight="1" thickTop="1" thickBot="1" x14ac:dyDescent="0.25">
      <c r="A47" s="10">
        <v>613108041</v>
      </c>
      <c r="B47" s="103" t="s">
        <v>396</v>
      </c>
      <c r="C47" s="104" t="s">
        <v>270</v>
      </c>
      <c r="D47" s="105" t="s">
        <v>271</v>
      </c>
      <c r="E47" s="105" t="s">
        <v>396</v>
      </c>
      <c r="F47" s="105" t="s">
        <v>1376</v>
      </c>
      <c r="G47" s="105"/>
      <c r="H47" s="105" t="s">
        <v>452</v>
      </c>
      <c r="I47" s="106">
        <v>62175.33</v>
      </c>
      <c r="J47" s="103" t="s">
        <v>1414</v>
      </c>
      <c r="K47" s="107" t="s">
        <v>273</v>
      </c>
      <c r="L47" s="107" t="s">
        <v>275</v>
      </c>
      <c r="M47" s="107" t="s">
        <v>274</v>
      </c>
      <c r="N47" s="105" t="s">
        <v>380</v>
      </c>
      <c r="O47" s="108"/>
      <c r="P47" s="109"/>
      <c r="Q47" s="116"/>
      <c r="R47" s="110" t="s">
        <v>1327</v>
      </c>
    </row>
    <row r="48" spans="1:18" ht="57" customHeight="1" thickTop="1" thickBot="1" x14ac:dyDescent="0.25">
      <c r="A48" s="10">
        <v>613108042</v>
      </c>
      <c r="B48" s="16" t="s">
        <v>396</v>
      </c>
      <c r="C48" s="20" t="s">
        <v>1471</v>
      </c>
      <c r="D48" s="11" t="s">
        <v>1470</v>
      </c>
      <c r="E48" s="11" t="s">
        <v>396</v>
      </c>
      <c r="F48" s="11" t="s">
        <v>1376</v>
      </c>
      <c r="G48" s="11"/>
      <c r="H48" s="11">
        <v>49000</v>
      </c>
      <c r="I48" s="32">
        <f>4305358.35/2021295*49000</f>
        <v>104370</v>
      </c>
      <c r="J48" s="16" t="s">
        <v>1414</v>
      </c>
      <c r="K48" s="12" t="s">
        <v>276</v>
      </c>
      <c r="L48" s="12" t="s">
        <v>159</v>
      </c>
      <c r="M48" s="12" t="s">
        <v>277</v>
      </c>
      <c r="N48" s="11" t="s">
        <v>380</v>
      </c>
      <c r="O48" s="75"/>
      <c r="P48" s="27"/>
      <c r="Q48" s="69"/>
      <c r="R48" s="69"/>
    </row>
    <row r="49" spans="1:18" ht="54" customHeight="1" thickTop="1" thickBot="1" x14ac:dyDescent="0.25">
      <c r="A49" s="10">
        <v>613108043</v>
      </c>
      <c r="B49" s="16" t="s">
        <v>396</v>
      </c>
      <c r="C49" s="20" t="s">
        <v>1471</v>
      </c>
      <c r="D49" s="11" t="s">
        <v>1470</v>
      </c>
      <c r="E49" s="11" t="s">
        <v>396</v>
      </c>
      <c r="F49" s="11" t="s">
        <v>1376</v>
      </c>
      <c r="G49" s="11"/>
      <c r="H49" s="11">
        <v>49000</v>
      </c>
      <c r="I49" s="32">
        <f>4305358.35/2021295*49000</f>
        <v>104370</v>
      </c>
      <c r="J49" s="16" t="s">
        <v>1414</v>
      </c>
      <c r="K49" s="12" t="s">
        <v>278</v>
      </c>
      <c r="L49" s="12" t="s">
        <v>161</v>
      </c>
      <c r="M49" s="12" t="s">
        <v>158</v>
      </c>
      <c r="N49" s="11" t="s">
        <v>380</v>
      </c>
      <c r="O49" s="75"/>
      <c r="P49" s="27"/>
      <c r="Q49" s="142"/>
      <c r="R49" s="69"/>
    </row>
    <row r="50" spans="1:18" ht="60.75" customHeight="1" thickTop="1" thickBot="1" x14ac:dyDescent="0.25">
      <c r="A50" s="10">
        <v>613108044</v>
      </c>
      <c r="B50" s="103" t="s">
        <v>396</v>
      </c>
      <c r="C50" s="104" t="s">
        <v>270</v>
      </c>
      <c r="D50" s="105" t="s">
        <v>271</v>
      </c>
      <c r="E50" s="105" t="s">
        <v>396</v>
      </c>
      <c r="F50" s="105" t="s">
        <v>1376</v>
      </c>
      <c r="G50" s="105"/>
      <c r="H50" s="105" t="s">
        <v>452</v>
      </c>
      <c r="I50" s="106">
        <v>62175.33</v>
      </c>
      <c r="J50" s="103" t="s">
        <v>1414</v>
      </c>
      <c r="K50" s="111" t="s">
        <v>278</v>
      </c>
      <c r="L50" s="107" t="s">
        <v>474</v>
      </c>
      <c r="M50" s="107" t="s">
        <v>473</v>
      </c>
      <c r="N50" s="105" t="s">
        <v>380</v>
      </c>
      <c r="O50" s="108"/>
      <c r="P50" s="109"/>
      <c r="Q50" s="144"/>
      <c r="R50" s="110" t="s">
        <v>1327</v>
      </c>
    </row>
    <row r="51" spans="1:18" ht="57.6" customHeight="1" thickTop="1" thickBot="1" x14ac:dyDescent="0.25">
      <c r="A51" s="10">
        <v>613108045</v>
      </c>
      <c r="B51" s="16" t="s">
        <v>396</v>
      </c>
      <c r="C51" s="20" t="s">
        <v>1472</v>
      </c>
      <c r="D51" s="11" t="s">
        <v>1473</v>
      </c>
      <c r="E51" s="11" t="s">
        <v>396</v>
      </c>
      <c r="F51" s="11" t="s">
        <v>1376</v>
      </c>
      <c r="G51" s="11"/>
      <c r="H51" s="11">
        <v>49000</v>
      </c>
      <c r="I51" s="32">
        <f>2100322.71/986067*49000</f>
        <v>104370</v>
      </c>
      <c r="J51" s="16" t="s">
        <v>1414</v>
      </c>
      <c r="K51" s="18" t="s">
        <v>475</v>
      </c>
      <c r="L51" s="12" t="s">
        <v>476</v>
      </c>
      <c r="M51" s="12" t="s">
        <v>477</v>
      </c>
      <c r="N51" s="11" t="s">
        <v>380</v>
      </c>
      <c r="O51" s="75"/>
      <c r="P51" s="27"/>
      <c r="Q51" s="69"/>
      <c r="R51" s="69"/>
    </row>
    <row r="52" spans="1:18" ht="59.45" customHeight="1" thickTop="1" thickBot="1" x14ac:dyDescent="0.25">
      <c r="A52" s="10">
        <v>613108046</v>
      </c>
      <c r="B52" s="16" t="s">
        <v>396</v>
      </c>
      <c r="C52" s="20" t="s">
        <v>1474</v>
      </c>
      <c r="D52" s="11" t="s">
        <v>1456</v>
      </c>
      <c r="E52" s="11" t="s">
        <v>396</v>
      </c>
      <c r="F52" s="11" t="s">
        <v>1376</v>
      </c>
      <c r="G52" s="11"/>
      <c r="H52" s="11">
        <v>70000</v>
      </c>
      <c r="I52" s="32">
        <f>2970808.98/1394746*70000</f>
        <v>149100</v>
      </c>
      <c r="J52" s="16" t="s">
        <v>1414</v>
      </c>
      <c r="K52" s="18" t="s">
        <v>480</v>
      </c>
      <c r="L52" s="12" t="s">
        <v>479</v>
      </c>
      <c r="M52" s="12" t="s">
        <v>478</v>
      </c>
      <c r="N52" s="11" t="s">
        <v>380</v>
      </c>
      <c r="O52" s="75"/>
      <c r="P52" s="27"/>
      <c r="Q52" s="69"/>
      <c r="R52" s="69"/>
    </row>
    <row r="53" spans="1:18" ht="69.75" customHeight="1" thickTop="1" thickBot="1" x14ac:dyDescent="0.25">
      <c r="A53" s="10">
        <v>613108047</v>
      </c>
      <c r="B53" s="103" t="s">
        <v>396</v>
      </c>
      <c r="C53" s="104" t="s">
        <v>629</v>
      </c>
      <c r="D53" s="105" t="s">
        <v>404</v>
      </c>
      <c r="E53" s="105" t="s">
        <v>396</v>
      </c>
      <c r="F53" s="105" t="s">
        <v>1376</v>
      </c>
      <c r="G53" s="105"/>
      <c r="H53" s="105" t="s">
        <v>215</v>
      </c>
      <c r="I53" s="106">
        <v>67631.28</v>
      </c>
      <c r="J53" s="103" t="s">
        <v>1414</v>
      </c>
      <c r="K53" s="111" t="s">
        <v>341</v>
      </c>
      <c r="L53" s="107" t="s">
        <v>345</v>
      </c>
      <c r="M53" s="107" t="s">
        <v>344</v>
      </c>
      <c r="N53" s="105" t="s">
        <v>380</v>
      </c>
      <c r="O53" s="108"/>
      <c r="P53" s="109"/>
      <c r="Q53" s="116"/>
      <c r="R53" s="110" t="s">
        <v>1219</v>
      </c>
    </row>
    <row r="54" spans="1:18" ht="69.75" customHeight="1" thickTop="1" thickBot="1" x14ac:dyDescent="0.25">
      <c r="A54" s="10">
        <v>613108048</v>
      </c>
      <c r="B54" s="16" t="s">
        <v>396</v>
      </c>
      <c r="C54" s="20" t="s">
        <v>1475</v>
      </c>
      <c r="D54" s="11" t="s">
        <v>1460</v>
      </c>
      <c r="E54" s="11" t="s">
        <v>396</v>
      </c>
      <c r="F54" s="11" t="s">
        <v>1376</v>
      </c>
      <c r="G54" s="11"/>
      <c r="H54" s="11">
        <v>53000</v>
      </c>
      <c r="I54" s="32">
        <f>5250430.83/2464991*53000</f>
        <v>112890</v>
      </c>
      <c r="J54" s="16" t="s">
        <v>1414</v>
      </c>
      <c r="K54" s="18" t="s">
        <v>341</v>
      </c>
      <c r="L54" s="12" t="s">
        <v>343</v>
      </c>
      <c r="M54" s="12" t="s">
        <v>342</v>
      </c>
      <c r="N54" s="11" t="s">
        <v>380</v>
      </c>
      <c r="O54" s="75"/>
      <c r="P54" s="27"/>
      <c r="Q54" s="69"/>
      <c r="R54" s="69"/>
    </row>
    <row r="55" spans="1:18" ht="70.5" customHeight="1" thickTop="1" thickBot="1" x14ac:dyDescent="0.25">
      <c r="A55" s="10">
        <v>613108049</v>
      </c>
      <c r="B55" s="16" t="s">
        <v>396</v>
      </c>
      <c r="C55" s="20" t="s">
        <v>1476</v>
      </c>
      <c r="D55" s="11" t="s">
        <v>1473</v>
      </c>
      <c r="E55" s="11" t="s">
        <v>396</v>
      </c>
      <c r="F55" s="11" t="s">
        <v>1376</v>
      </c>
      <c r="G55" s="11"/>
      <c r="H55" s="11">
        <v>98000</v>
      </c>
      <c r="I55" s="32">
        <f>2100322.71/986067*98000</f>
        <v>208740</v>
      </c>
      <c r="J55" s="16" t="s">
        <v>1414</v>
      </c>
      <c r="K55" s="18" t="s">
        <v>481</v>
      </c>
      <c r="L55" s="12" t="s">
        <v>483</v>
      </c>
      <c r="M55" s="12" t="s">
        <v>482</v>
      </c>
      <c r="N55" s="11" t="s">
        <v>380</v>
      </c>
      <c r="O55" s="75"/>
      <c r="P55" s="27"/>
      <c r="Q55" s="69"/>
      <c r="R55" s="69"/>
    </row>
    <row r="56" spans="1:18" ht="57" customHeight="1" thickTop="1" thickBot="1" x14ac:dyDescent="0.25">
      <c r="A56" s="10">
        <v>613108050</v>
      </c>
      <c r="B56" s="16" t="s">
        <v>396</v>
      </c>
      <c r="C56" s="20" t="s">
        <v>1477</v>
      </c>
      <c r="D56" s="11" t="s">
        <v>1478</v>
      </c>
      <c r="E56" s="11" t="s">
        <v>396</v>
      </c>
      <c r="F56" s="11" t="s">
        <v>1479</v>
      </c>
      <c r="G56" s="77" t="s">
        <v>1389</v>
      </c>
      <c r="H56" s="11">
        <v>156000</v>
      </c>
      <c r="I56" s="32">
        <f>241800/156000*156000</f>
        <v>241800</v>
      </c>
      <c r="J56" s="24" t="s">
        <v>1406</v>
      </c>
      <c r="K56" s="18" t="s">
        <v>485</v>
      </c>
      <c r="L56" s="12" t="s">
        <v>471</v>
      </c>
      <c r="M56" s="12" t="s">
        <v>486</v>
      </c>
      <c r="N56" s="11" t="s">
        <v>380</v>
      </c>
      <c r="O56" s="75"/>
      <c r="P56" s="27"/>
      <c r="Q56" s="69"/>
      <c r="R56" s="69"/>
    </row>
    <row r="57" spans="1:18" ht="53.25" customHeight="1" thickTop="1" thickBot="1" x14ac:dyDescent="0.25">
      <c r="A57" s="10">
        <v>613108051</v>
      </c>
      <c r="B57" s="16" t="s">
        <v>396</v>
      </c>
      <c r="C57" s="20" t="s">
        <v>1477</v>
      </c>
      <c r="D57" s="11" t="s">
        <v>1480</v>
      </c>
      <c r="E57" s="11" t="s">
        <v>396</v>
      </c>
      <c r="F57" s="11" t="s">
        <v>1479</v>
      </c>
      <c r="G57" s="77" t="s">
        <v>1389</v>
      </c>
      <c r="H57" s="11">
        <v>156000</v>
      </c>
      <c r="I57" s="24" t="s">
        <v>1481</v>
      </c>
      <c r="J57" s="24" t="s">
        <v>1406</v>
      </c>
      <c r="K57" s="18" t="s">
        <v>485</v>
      </c>
      <c r="L57" s="12" t="s">
        <v>472</v>
      </c>
      <c r="M57" s="12" t="s">
        <v>484</v>
      </c>
      <c r="N57" s="11" t="s">
        <v>380</v>
      </c>
      <c r="O57" s="75"/>
      <c r="P57" s="27"/>
      <c r="Q57" s="69"/>
      <c r="R57" s="69"/>
    </row>
    <row r="58" spans="1:18" ht="66.75" customHeight="1" thickTop="1" thickBot="1" x14ac:dyDescent="0.25">
      <c r="A58" s="10">
        <v>613108052</v>
      </c>
      <c r="B58" s="16" t="s">
        <v>396</v>
      </c>
      <c r="C58" s="20" t="s">
        <v>1483</v>
      </c>
      <c r="D58" s="11" t="s">
        <v>1482</v>
      </c>
      <c r="E58" s="11" t="s">
        <v>396</v>
      </c>
      <c r="F58" s="11" t="s">
        <v>1376</v>
      </c>
      <c r="G58" s="11"/>
      <c r="H58" s="11">
        <v>49000</v>
      </c>
      <c r="I58" s="32">
        <f>2100082.02/985954*49000</f>
        <v>104370</v>
      </c>
      <c r="J58" s="16" t="s">
        <v>1414</v>
      </c>
      <c r="K58" s="18" t="s">
        <v>346</v>
      </c>
      <c r="L58" s="12" t="s">
        <v>348</v>
      </c>
      <c r="M58" s="12" t="s">
        <v>347</v>
      </c>
      <c r="N58" s="11" t="s">
        <v>380</v>
      </c>
      <c r="O58" s="75"/>
      <c r="P58" s="27"/>
      <c r="Q58" s="69"/>
      <c r="R58" s="69"/>
    </row>
    <row r="59" spans="1:18" ht="65.25" customHeight="1" thickTop="1" thickBot="1" x14ac:dyDescent="0.25">
      <c r="A59" s="10">
        <v>613108053</v>
      </c>
      <c r="B59" s="16" t="s">
        <v>396</v>
      </c>
      <c r="C59" s="20" t="s">
        <v>1485</v>
      </c>
      <c r="D59" s="11" t="s">
        <v>1484</v>
      </c>
      <c r="E59" s="11" t="s">
        <v>396</v>
      </c>
      <c r="F59" s="11" t="s">
        <v>1376</v>
      </c>
      <c r="G59" s="11"/>
      <c r="H59" s="11">
        <v>63000</v>
      </c>
      <c r="I59" s="32">
        <f>2297861.04/1078808*63000</f>
        <v>134190</v>
      </c>
      <c r="J59" s="16" t="s">
        <v>1414</v>
      </c>
      <c r="K59" s="18" t="s">
        <v>346</v>
      </c>
      <c r="L59" s="12" t="s">
        <v>350</v>
      </c>
      <c r="M59" s="12" t="s">
        <v>349</v>
      </c>
      <c r="N59" s="11" t="s">
        <v>380</v>
      </c>
      <c r="O59" s="75"/>
      <c r="P59" s="27"/>
      <c r="Q59" s="69"/>
      <c r="R59" s="69"/>
    </row>
    <row r="60" spans="1:18" ht="56.25" customHeight="1" thickTop="1" thickBot="1" x14ac:dyDescent="0.25">
      <c r="A60" s="10">
        <v>613108054</v>
      </c>
      <c r="B60" s="16" t="s">
        <v>396</v>
      </c>
      <c r="C60" s="20" t="s">
        <v>1486</v>
      </c>
      <c r="D60" s="11" t="s">
        <v>1482</v>
      </c>
      <c r="E60" s="11" t="s">
        <v>396</v>
      </c>
      <c r="F60" s="11" t="s">
        <v>1376</v>
      </c>
      <c r="G60" s="11"/>
      <c r="H60" s="11">
        <v>49000</v>
      </c>
      <c r="I60" s="32">
        <f>2100082.02/985954*49000</f>
        <v>104370</v>
      </c>
      <c r="J60" s="16" t="s">
        <v>1414</v>
      </c>
      <c r="K60" s="18" t="s">
        <v>346</v>
      </c>
      <c r="L60" s="12" t="s">
        <v>352</v>
      </c>
      <c r="M60" s="12" t="s">
        <v>351</v>
      </c>
      <c r="N60" s="11" t="s">
        <v>380</v>
      </c>
      <c r="O60" s="75"/>
      <c r="P60" s="27"/>
      <c r="Q60" s="69"/>
      <c r="R60" s="69"/>
    </row>
    <row r="61" spans="1:18" ht="61.9" customHeight="1" thickTop="1" thickBot="1" x14ac:dyDescent="0.25">
      <c r="A61" s="10">
        <v>613108055</v>
      </c>
      <c r="B61" s="16" t="s">
        <v>396</v>
      </c>
      <c r="C61" s="20" t="s">
        <v>1485</v>
      </c>
      <c r="D61" s="11" t="s">
        <v>1484</v>
      </c>
      <c r="E61" s="11" t="s">
        <v>396</v>
      </c>
      <c r="F61" s="11" t="s">
        <v>1376</v>
      </c>
      <c r="G61" s="11"/>
      <c r="H61" s="11">
        <v>63000</v>
      </c>
      <c r="I61" s="32">
        <f>2297861.04/1078808*63000</f>
        <v>134190</v>
      </c>
      <c r="J61" s="16" t="s">
        <v>1414</v>
      </c>
      <c r="K61" s="18" t="s">
        <v>346</v>
      </c>
      <c r="L61" s="12" t="s">
        <v>354</v>
      </c>
      <c r="M61" s="12" t="s">
        <v>353</v>
      </c>
      <c r="N61" s="11" t="s">
        <v>380</v>
      </c>
      <c r="O61" s="75"/>
      <c r="P61" s="27"/>
      <c r="Q61" s="69"/>
      <c r="R61" s="69"/>
    </row>
    <row r="62" spans="1:18" ht="65.25" customHeight="1" thickTop="1" thickBot="1" x14ac:dyDescent="0.25">
      <c r="A62" s="10">
        <v>613108056</v>
      </c>
      <c r="B62" s="16" t="s">
        <v>396</v>
      </c>
      <c r="C62" s="20" t="s">
        <v>1487</v>
      </c>
      <c r="D62" s="11" t="s">
        <v>1482</v>
      </c>
      <c r="E62" s="11" t="s">
        <v>396</v>
      </c>
      <c r="F62" s="11" t="s">
        <v>1376</v>
      </c>
      <c r="G62" s="11"/>
      <c r="H62" s="11">
        <v>49000</v>
      </c>
      <c r="I62" s="24">
        <v>48311.75</v>
      </c>
      <c r="J62" s="16" t="s">
        <v>1414</v>
      </c>
      <c r="K62" s="18" t="s">
        <v>346</v>
      </c>
      <c r="L62" s="12" t="s">
        <v>356</v>
      </c>
      <c r="M62" s="12" t="s">
        <v>355</v>
      </c>
      <c r="N62" s="11" t="s">
        <v>380</v>
      </c>
      <c r="O62" s="75"/>
      <c r="P62" s="27"/>
      <c r="Q62" s="69"/>
      <c r="R62" s="69"/>
    </row>
    <row r="63" spans="1:18" ht="67.5" customHeight="1" thickTop="1" thickBot="1" x14ac:dyDescent="0.25">
      <c r="A63" s="10">
        <v>613108057</v>
      </c>
      <c r="B63" s="16" t="s">
        <v>396</v>
      </c>
      <c r="C63" s="20" t="s">
        <v>1485</v>
      </c>
      <c r="D63" s="11" t="s">
        <v>1484</v>
      </c>
      <c r="E63" s="11" t="s">
        <v>396</v>
      </c>
      <c r="F63" s="11" t="s">
        <v>1376</v>
      </c>
      <c r="G63" s="11"/>
      <c r="H63" s="11">
        <v>63000</v>
      </c>
      <c r="I63" s="32">
        <f>2297861.04/1078808*63000</f>
        <v>134190</v>
      </c>
      <c r="J63" s="16" t="s">
        <v>1414</v>
      </c>
      <c r="K63" s="18" t="s">
        <v>346</v>
      </c>
      <c r="L63" s="12" t="s">
        <v>358</v>
      </c>
      <c r="M63" s="12" t="s">
        <v>357</v>
      </c>
      <c r="N63" s="11" t="s">
        <v>380</v>
      </c>
      <c r="O63" s="75"/>
      <c r="P63" s="27"/>
      <c r="Q63" s="69"/>
      <c r="R63" s="69"/>
    </row>
    <row r="64" spans="1:18" ht="68.25" customHeight="1" thickTop="1" thickBot="1" x14ac:dyDescent="0.25">
      <c r="A64" s="10">
        <v>613108058</v>
      </c>
      <c r="B64" s="16" t="s">
        <v>396</v>
      </c>
      <c r="C64" s="20" t="s">
        <v>1489</v>
      </c>
      <c r="D64" s="11" t="s">
        <v>1488</v>
      </c>
      <c r="E64" s="11" t="s">
        <v>396</v>
      </c>
      <c r="F64" s="11" t="s">
        <v>1376</v>
      </c>
      <c r="G64" s="11"/>
      <c r="H64" s="11">
        <v>49000</v>
      </c>
      <c r="I64" s="32">
        <f>3141705.27/1474979*49000</f>
        <v>104370</v>
      </c>
      <c r="J64" s="16" t="s">
        <v>1414</v>
      </c>
      <c r="K64" s="18" t="s">
        <v>360</v>
      </c>
      <c r="L64" s="12" t="s">
        <v>361</v>
      </c>
      <c r="M64" s="12" t="s">
        <v>359</v>
      </c>
      <c r="N64" s="11" t="s">
        <v>380</v>
      </c>
      <c r="O64" s="75"/>
      <c r="P64" s="27"/>
      <c r="Q64" s="69"/>
      <c r="R64" s="69"/>
    </row>
    <row r="65" spans="1:18" ht="70.5" customHeight="1" thickTop="1" thickBot="1" x14ac:dyDescent="0.25">
      <c r="A65" s="10">
        <v>613108059</v>
      </c>
      <c r="B65" s="16" t="s">
        <v>396</v>
      </c>
      <c r="C65" s="20" t="s">
        <v>1490</v>
      </c>
      <c r="D65" s="11" t="s">
        <v>1491</v>
      </c>
      <c r="E65" s="11" t="s">
        <v>396</v>
      </c>
      <c r="F65" s="11" t="s">
        <v>1376</v>
      </c>
      <c r="G65" s="11"/>
      <c r="H65" s="11">
        <v>64000</v>
      </c>
      <c r="I65" s="32">
        <f>3141705.27/1474979*64000</f>
        <v>136320</v>
      </c>
      <c r="J65" s="16" t="s">
        <v>1414</v>
      </c>
      <c r="K65" s="18" t="s">
        <v>362</v>
      </c>
      <c r="L65" s="12" t="s">
        <v>364</v>
      </c>
      <c r="M65" s="12" t="s">
        <v>363</v>
      </c>
      <c r="N65" s="11" t="s">
        <v>380</v>
      </c>
      <c r="O65" s="75"/>
      <c r="P65" s="27"/>
      <c r="Q65" s="69"/>
      <c r="R65" s="69"/>
    </row>
    <row r="66" spans="1:18" ht="70.5" customHeight="1" thickTop="1" thickBot="1" x14ac:dyDescent="0.25">
      <c r="A66" s="10">
        <v>613108060</v>
      </c>
      <c r="B66" s="16" t="s">
        <v>396</v>
      </c>
      <c r="C66" s="20" t="s">
        <v>1489</v>
      </c>
      <c r="D66" s="11" t="s">
        <v>1488</v>
      </c>
      <c r="E66" s="11" t="s">
        <v>396</v>
      </c>
      <c r="F66" s="11" t="s">
        <v>1376</v>
      </c>
      <c r="G66" s="11"/>
      <c r="H66" s="11">
        <v>49000</v>
      </c>
      <c r="I66" s="32">
        <f>3141705.27/1474979*49000</f>
        <v>104370</v>
      </c>
      <c r="J66" s="16" t="s">
        <v>1414</v>
      </c>
      <c r="K66" s="18" t="s">
        <v>360</v>
      </c>
      <c r="L66" s="12" t="s">
        <v>366</v>
      </c>
      <c r="M66" s="12" t="s">
        <v>365</v>
      </c>
      <c r="N66" s="11" t="s">
        <v>380</v>
      </c>
      <c r="O66" s="75"/>
      <c r="P66" s="27"/>
      <c r="Q66" s="69"/>
      <c r="R66" s="69"/>
    </row>
    <row r="67" spans="1:18" ht="66.75" customHeight="1" thickTop="1" thickBot="1" x14ac:dyDescent="0.25">
      <c r="A67" s="10">
        <v>613108061</v>
      </c>
      <c r="B67" s="16" t="s">
        <v>396</v>
      </c>
      <c r="C67" s="20" t="s">
        <v>1710</v>
      </c>
      <c r="D67" s="11" t="s">
        <v>1491</v>
      </c>
      <c r="E67" s="11" t="s">
        <v>396</v>
      </c>
      <c r="F67" s="11" t="s">
        <v>1376</v>
      </c>
      <c r="G67" s="11"/>
      <c r="H67" s="11">
        <v>64000</v>
      </c>
      <c r="I67" s="32">
        <f>3141705.27/1474979*64000</f>
        <v>136320</v>
      </c>
      <c r="J67" s="16" t="s">
        <v>1414</v>
      </c>
      <c r="K67" s="18" t="s">
        <v>360</v>
      </c>
      <c r="L67" s="12" t="s">
        <v>1</v>
      </c>
      <c r="M67" s="12" t="s">
        <v>0</v>
      </c>
      <c r="N67" s="11" t="s">
        <v>380</v>
      </c>
      <c r="O67" s="75"/>
      <c r="P67" s="27"/>
      <c r="Q67" s="69"/>
      <c r="R67" s="69"/>
    </row>
    <row r="68" spans="1:18" ht="63.6" customHeight="1" thickTop="1" thickBot="1" x14ac:dyDescent="0.25">
      <c r="A68" s="10">
        <v>613108062</v>
      </c>
      <c r="B68" s="16" t="s">
        <v>396</v>
      </c>
      <c r="C68" s="20" t="s">
        <v>1489</v>
      </c>
      <c r="D68" s="11" t="s">
        <v>1488</v>
      </c>
      <c r="E68" s="11" t="s">
        <v>396</v>
      </c>
      <c r="F68" s="11" t="s">
        <v>1376</v>
      </c>
      <c r="G68" s="11"/>
      <c r="H68" s="11">
        <v>49000</v>
      </c>
      <c r="I68" s="32">
        <f>3141705.27/1474979*49000</f>
        <v>104370</v>
      </c>
      <c r="J68" s="16" t="s">
        <v>1414</v>
      </c>
      <c r="K68" s="18" t="s">
        <v>360</v>
      </c>
      <c r="L68" s="12" t="s">
        <v>3</v>
      </c>
      <c r="M68" s="12" t="s">
        <v>2</v>
      </c>
      <c r="N68" s="11" t="s">
        <v>380</v>
      </c>
      <c r="O68" s="75"/>
      <c r="P68" s="27"/>
      <c r="Q68" s="69"/>
      <c r="R68" s="69"/>
    </row>
    <row r="69" spans="1:18" ht="61.9" customHeight="1" thickTop="1" thickBot="1" x14ac:dyDescent="0.25">
      <c r="A69" s="10">
        <v>613108063</v>
      </c>
      <c r="B69" s="16" t="s">
        <v>396</v>
      </c>
      <c r="C69" s="20" t="s">
        <v>1492</v>
      </c>
      <c r="D69" s="11" t="s">
        <v>1491</v>
      </c>
      <c r="E69" s="11" t="s">
        <v>396</v>
      </c>
      <c r="F69" s="11" t="s">
        <v>1376</v>
      </c>
      <c r="G69" s="11"/>
      <c r="H69" s="11">
        <v>64000</v>
      </c>
      <c r="I69" s="32">
        <f>3141705.27/1474979*64000</f>
        <v>136320</v>
      </c>
      <c r="J69" s="16" t="s">
        <v>1414</v>
      </c>
      <c r="K69" s="18" t="s">
        <v>360</v>
      </c>
      <c r="L69" s="12" t="s">
        <v>554</v>
      </c>
      <c r="M69" s="12" t="s">
        <v>553</v>
      </c>
      <c r="N69" s="11" t="s">
        <v>380</v>
      </c>
      <c r="O69" s="75"/>
      <c r="P69" s="27"/>
      <c r="Q69" s="69"/>
      <c r="R69" s="69"/>
    </row>
    <row r="70" spans="1:18" ht="66" customHeight="1" thickTop="1" thickBot="1" x14ac:dyDescent="0.25">
      <c r="A70" s="10">
        <v>613108064</v>
      </c>
      <c r="B70" s="16" t="s">
        <v>396</v>
      </c>
      <c r="C70" s="20" t="s">
        <v>1493</v>
      </c>
      <c r="D70" s="11" t="s">
        <v>1488</v>
      </c>
      <c r="E70" s="11" t="s">
        <v>396</v>
      </c>
      <c r="F70" s="11" t="s">
        <v>1376</v>
      </c>
      <c r="G70" s="11"/>
      <c r="H70" s="11">
        <v>49000</v>
      </c>
      <c r="I70" s="32">
        <f>3141705.27/1474979*49000</f>
        <v>104370</v>
      </c>
      <c r="J70" s="16" t="s">
        <v>1414</v>
      </c>
      <c r="K70" s="18" t="s">
        <v>360</v>
      </c>
      <c r="L70" s="12" t="s">
        <v>555</v>
      </c>
      <c r="M70" s="12" t="s">
        <v>772</v>
      </c>
      <c r="N70" s="11" t="s">
        <v>380</v>
      </c>
      <c r="O70" s="75"/>
      <c r="P70" s="27"/>
      <c r="Q70" s="69"/>
      <c r="R70" s="69"/>
    </row>
    <row r="71" spans="1:18" ht="65.25" customHeight="1" thickTop="1" thickBot="1" x14ac:dyDescent="0.25">
      <c r="A71" s="10">
        <v>613108065</v>
      </c>
      <c r="B71" s="16" t="s">
        <v>396</v>
      </c>
      <c r="C71" s="20" t="s">
        <v>1490</v>
      </c>
      <c r="D71" s="11" t="s">
        <v>1491</v>
      </c>
      <c r="E71" s="11" t="s">
        <v>396</v>
      </c>
      <c r="F71" s="11" t="s">
        <v>1376</v>
      </c>
      <c r="G71" s="11"/>
      <c r="H71" s="11">
        <v>64000</v>
      </c>
      <c r="I71" s="32">
        <f>3141705.27/1474979*64000</f>
        <v>136320</v>
      </c>
      <c r="J71" s="16" t="s">
        <v>1414</v>
      </c>
      <c r="K71" s="18" t="s">
        <v>360</v>
      </c>
      <c r="L71" s="12" t="s">
        <v>557</v>
      </c>
      <c r="M71" s="12" t="s">
        <v>556</v>
      </c>
      <c r="N71" s="11" t="s">
        <v>380</v>
      </c>
      <c r="O71" s="75"/>
      <c r="P71" s="27"/>
      <c r="Q71" s="69"/>
      <c r="R71" s="69"/>
    </row>
    <row r="72" spans="1:18" ht="68.25" customHeight="1" thickTop="1" thickBot="1" x14ac:dyDescent="0.25">
      <c r="A72" s="10">
        <v>613108066</v>
      </c>
      <c r="B72" s="16" t="s">
        <v>396</v>
      </c>
      <c r="C72" s="20" t="s">
        <v>1489</v>
      </c>
      <c r="D72" s="11" t="s">
        <v>1488</v>
      </c>
      <c r="E72" s="11" t="s">
        <v>396</v>
      </c>
      <c r="F72" s="11" t="s">
        <v>1376</v>
      </c>
      <c r="G72" s="11"/>
      <c r="H72" s="11">
        <v>49000</v>
      </c>
      <c r="I72" s="32">
        <f>3141705.27/1474979*49000</f>
        <v>104370</v>
      </c>
      <c r="J72" s="16" t="s">
        <v>1414</v>
      </c>
      <c r="K72" s="18" t="s">
        <v>360</v>
      </c>
      <c r="L72" s="12" t="s">
        <v>559</v>
      </c>
      <c r="M72" s="12" t="s">
        <v>558</v>
      </c>
      <c r="N72" s="11" t="s">
        <v>380</v>
      </c>
      <c r="O72" s="75"/>
      <c r="P72" s="27"/>
      <c r="Q72" s="69"/>
      <c r="R72" s="69"/>
    </row>
    <row r="73" spans="1:18" ht="67.5" customHeight="1" thickTop="1" thickBot="1" x14ac:dyDescent="0.25">
      <c r="A73" s="10">
        <v>613108067</v>
      </c>
      <c r="B73" s="16" t="s">
        <v>396</v>
      </c>
      <c r="C73" s="20" t="s">
        <v>1490</v>
      </c>
      <c r="D73" s="11" t="s">
        <v>1491</v>
      </c>
      <c r="E73" s="11" t="s">
        <v>396</v>
      </c>
      <c r="F73" s="11" t="s">
        <v>1376</v>
      </c>
      <c r="G73" s="11"/>
      <c r="H73" s="11">
        <v>64000</v>
      </c>
      <c r="I73" s="32">
        <f>3141705.27/1474979*64000</f>
        <v>136320</v>
      </c>
      <c r="J73" s="16" t="s">
        <v>1414</v>
      </c>
      <c r="K73" s="18" t="s">
        <v>360</v>
      </c>
      <c r="L73" s="12" t="s">
        <v>560</v>
      </c>
      <c r="M73" s="12" t="s">
        <v>570</v>
      </c>
      <c r="N73" s="11" t="s">
        <v>380</v>
      </c>
      <c r="O73" s="75"/>
      <c r="P73" s="27"/>
      <c r="Q73" s="69"/>
      <c r="R73" s="69"/>
    </row>
    <row r="74" spans="1:18" ht="67.5" customHeight="1" thickTop="1" thickBot="1" x14ac:dyDescent="0.25">
      <c r="A74" s="10">
        <v>613108068</v>
      </c>
      <c r="B74" s="16" t="s">
        <v>396</v>
      </c>
      <c r="C74" s="20" t="s">
        <v>1494</v>
      </c>
      <c r="D74" s="11" t="s">
        <v>1488</v>
      </c>
      <c r="E74" s="11" t="s">
        <v>396</v>
      </c>
      <c r="F74" s="11" t="s">
        <v>1376</v>
      </c>
      <c r="G74" s="11"/>
      <c r="H74" s="11">
        <v>49000</v>
      </c>
      <c r="I74" s="32">
        <f>3141705.27/1474979*49000</f>
        <v>104370</v>
      </c>
      <c r="J74" s="16" t="s">
        <v>1414</v>
      </c>
      <c r="K74" s="18" t="s">
        <v>360</v>
      </c>
      <c r="L74" s="12" t="s">
        <v>7</v>
      </c>
      <c r="M74" s="12" t="s">
        <v>6</v>
      </c>
      <c r="N74" s="11" t="s">
        <v>380</v>
      </c>
      <c r="O74" s="75"/>
      <c r="P74" s="27"/>
      <c r="Q74" s="69"/>
      <c r="R74" s="69"/>
    </row>
    <row r="75" spans="1:18" ht="67.5" customHeight="1" thickTop="1" thickBot="1" x14ac:dyDescent="0.25">
      <c r="A75" s="10">
        <v>613108069</v>
      </c>
      <c r="B75" s="16" t="s">
        <v>396</v>
      </c>
      <c r="C75" s="20" t="s">
        <v>1490</v>
      </c>
      <c r="D75" s="11" t="s">
        <v>1491</v>
      </c>
      <c r="E75" s="11" t="s">
        <v>396</v>
      </c>
      <c r="F75" s="11" t="s">
        <v>1376</v>
      </c>
      <c r="G75" s="11"/>
      <c r="H75" s="11">
        <v>64000</v>
      </c>
      <c r="I75" s="32">
        <f>3141705.27/1474979*64000</f>
        <v>136320</v>
      </c>
      <c r="J75" s="16" t="s">
        <v>1414</v>
      </c>
      <c r="K75" s="18" t="s">
        <v>360</v>
      </c>
      <c r="L75" s="12" t="s">
        <v>572</v>
      </c>
      <c r="M75" s="12" t="s">
        <v>571</v>
      </c>
      <c r="N75" s="11" t="s">
        <v>380</v>
      </c>
      <c r="O75" s="75"/>
      <c r="P75" s="27"/>
      <c r="Q75" s="69"/>
      <c r="R75" s="69"/>
    </row>
    <row r="76" spans="1:18" ht="67.5" customHeight="1" thickTop="1" thickBot="1" x14ac:dyDescent="0.25">
      <c r="A76" s="10">
        <v>613108070</v>
      </c>
      <c r="B76" s="16" t="s">
        <v>396</v>
      </c>
      <c r="C76" s="20" t="s">
        <v>1490</v>
      </c>
      <c r="D76" s="11" t="s">
        <v>1488</v>
      </c>
      <c r="E76" s="11" t="s">
        <v>396</v>
      </c>
      <c r="F76" s="11" t="s">
        <v>1376</v>
      </c>
      <c r="G76" s="11"/>
      <c r="H76" s="11">
        <v>49000</v>
      </c>
      <c r="I76" s="32">
        <f>3141705.27/1474979*49000</f>
        <v>104370</v>
      </c>
      <c r="J76" s="16" t="s">
        <v>1414</v>
      </c>
      <c r="K76" s="18" t="s">
        <v>360</v>
      </c>
      <c r="L76" s="12" t="s">
        <v>9</v>
      </c>
      <c r="M76" s="12" t="s">
        <v>8</v>
      </c>
      <c r="N76" s="11" t="s">
        <v>380</v>
      </c>
      <c r="O76" s="75"/>
      <c r="P76" s="27"/>
      <c r="Q76" s="69"/>
      <c r="R76" s="69"/>
    </row>
    <row r="77" spans="1:18" ht="67.5" customHeight="1" thickTop="1" thickBot="1" x14ac:dyDescent="0.25">
      <c r="A77" s="10">
        <v>613108071</v>
      </c>
      <c r="B77" s="16" t="s">
        <v>396</v>
      </c>
      <c r="C77" s="20" t="s">
        <v>1490</v>
      </c>
      <c r="D77" s="11" t="s">
        <v>1491</v>
      </c>
      <c r="E77" s="11" t="s">
        <v>396</v>
      </c>
      <c r="F77" s="11" t="s">
        <v>1376</v>
      </c>
      <c r="G77" s="11"/>
      <c r="H77" s="11">
        <v>64000</v>
      </c>
      <c r="I77" s="32">
        <f>3141705.27/1474979*64000</f>
        <v>136320</v>
      </c>
      <c r="J77" s="16" t="s">
        <v>1414</v>
      </c>
      <c r="K77" s="18" t="s">
        <v>360</v>
      </c>
      <c r="L77" s="12" t="s">
        <v>574</v>
      </c>
      <c r="M77" s="12" t="s">
        <v>573</v>
      </c>
      <c r="N77" s="11" t="s">
        <v>380</v>
      </c>
      <c r="O77" s="75"/>
      <c r="P77" s="27"/>
      <c r="Q77" s="69"/>
      <c r="R77" s="69"/>
    </row>
    <row r="78" spans="1:18" ht="67.5" customHeight="1" thickTop="1" thickBot="1" x14ac:dyDescent="0.25">
      <c r="A78" s="10">
        <v>613108072</v>
      </c>
      <c r="B78" s="16" t="s">
        <v>396</v>
      </c>
      <c r="C78" s="20" t="s">
        <v>1493</v>
      </c>
      <c r="D78" s="11" t="s">
        <v>1488</v>
      </c>
      <c r="E78" s="11" t="s">
        <v>396</v>
      </c>
      <c r="F78" s="11" t="s">
        <v>1376</v>
      </c>
      <c r="G78" s="11"/>
      <c r="H78" s="11">
        <v>49000</v>
      </c>
      <c r="I78" s="32">
        <f>3141705.27/1474979*49000</f>
        <v>104370</v>
      </c>
      <c r="J78" s="16" t="s">
        <v>1414</v>
      </c>
      <c r="K78" s="18" t="s">
        <v>360</v>
      </c>
      <c r="L78" s="12" t="s">
        <v>11</v>
      </c>
      <c r="M78" s="12" t="s">
        <v>10</v>
      </c>
      <c r="N78" s="11" t="s">
        <v>380</v>
      </c>
      <c r="O78" s="75"/>
      <c r="P78" s="27"/>
      <c r="Q78" s="69"/>
      <c r="R78" s="69"/>
    </row>
    <row r="79" spans="1:18" ht="66.75" customHeight="1" thickTop="1" thickBot="1" x14ac:dyDescent="0.25">
      <c r="A79" s="10">
        <v>613108073</v>
      </c>
      <c r="B79" s="16" t="s">
        <v>396</v>
      </c>
      <c r="C79" s="20" t="s">
        <v>1490</v>
      </c>
      <c r="D79" s="11" t="s">
        <v>1491</v>
      </c>
      <c r="E79" s="11" t="s">
        <v>396</v>
      </c>
      <c r="F79" s="11" t="s">
        <v>1376</v>
      </c>
      <c r="G79" s="11"/>
      <c r="H79" s="11">
        <v>64000</v>
      </c>
      <c r="I79" s="32">
        <f>3141705.27/1474979*64000</f>
        <v>136320</v>
      </c>
      <c r="J79" s="16" t="s">
        <v>1414</v>
      </c>
      <c r="K79" s="18" t="s">
        <v>360</v>
      </c>
      <c r="L79" s="12" t="s">
        <v>576</v>
      </c>
      <c r="M79" s="12" t="s">
        <v>575</v>
      </c>
      <c r="N79" s="11" t="s">
        <v>380</v>
      </c>
      <c r="O79" s="75"/>
      <c r="P79" s="27"/>
      <c r="Q79" s="69"/>
      <c r="R79" s="69"/>
    </row>
    <row r="80" spans="1:18" ht="66.75" customHeight="1" thickTop="1" thickBot="1" x14ac:dyDescent="0.25">
      <c r="A80" s="10">
        <v>613108074</v>
      </c>
      <c r="B80" s="16" t="s">
        <v>396</v>
      </c>
      <c r="C80" s="20" t="s">
        <v>1495</v>
      </c>
      <c r="D80" s="11" t="s">
        <v>1488</v>
      </c>
      <c r="E80" s="11" t="s">
        <v>396</v>
      </c>
      <c r="F80" s="11" t="s">
        <v>1376</v>
      </c>
      <c r="G80" s="11"/>
      <c r="H80" s="11">
        <v>49000</v>
      </c>
      <c r="I80" s="32">
        <f>3141705.27/1474979*49000</f>
        <v>104370</v>
      </c>
      <c r="J80" s="16" t="s">
        <v>1414</v>
      </c>
      <c r="K80" s="18" t="s">
        <v>360</v>
      </c>
      <c r="L80" s="12" t="s">
        <v>13</v>
      </c>
      <c r="M80" s="12" t="s">
        <v>12</v>
      </c>
      <c r="N80" s="11" t="s">
        <v>380</v>
      </c>
      <c r="O80" s="75"/>
      <c r="P80" s="27"/>
      <c r="Q80" s="69"/>
      <c r="R80" s="69"/>
    </row>
    <row r="81" spans="1:18" ht="57.6" customHeight="1" thickTop="1" thickBot="1" x14ac:dyDescent="0.25">
      <c r="A81" s="10">
        <v>613108075</v>
      </c>
      <c r="B81" s="16" t="s">
        <v>396</v>
      </c>
      <c r="C81" s="20" t="s">
        <v>1496</v>
      </c>
      <c r="D81" s="11" t="s">
        <v>1491</v>
      </c>
      <c r="E81" s="11" t="s">
        <v>396</v>
      </c>
      <c r="F81" s="11" t="s">
        <v>1376</v>
      </c>
      <c r="G81" s="11"/>
      <c r="H81" s="11">
        <v>64000</v>
      </c>
      <c r="I81" s="32">
        <f>3141705.27/1474979*64000</f>
        <v>136320</v>
      </c>
      <c r="J81" s="16" t="s">
        <v>1414</v>
      </c>
      <c r="K81" s="18" t="s">
        <v>360</v>
      </c>
      <c r="L81" s="12" t="s">
        <v>5</v>
      </c>
      <c r="M81" s="12" t="s">
        <v>4</v>
      </c>
      <c r="N81" s="11" t="s">
        <v>380</v>
      </c>
      <c r="O81" s="75"/>
      <c r="P81" s="27"/>
      <c r="Q81" s="69"/>
      <c r="R81" s="69"/>
    </row>
    <row r="82" spans="1:18" ht="60.6" customHeight="1" thickTop="1" thickBot="1" x14ac:dyDescent="0.25">
      <c r="A82" s="10">
        <v>613108076</v>
      </c>
      <c r="B82" s="16" t="s">
        <v>396</v>
      </c>
      <c r="C82" s="20" t="s">
        <v>1373</v>
      </c>
      <c r="D82" s="11" t="s">
        <v>1378</v>
      </c>
      <c r="E82" s="11" t="s">
        <v>396</v>
      </c>
      <c r="F82" s="11" t="s">
        <v>1376</v>
      </c>
      <c r="G82" s="11"/>
      <c r="H82" s="11">
        <v>49000</v>
      </c>
      <c r="I82" s="32">
        <f>4563697.53/2142581*49000</f>
        <v>104370.00000000001</v>
      </c>
      <c r="J82" s="16" t="s">
        <v>1414</v>
      </c>
      <c r="K82" s="18" t="s">
        <v>15</v>
      </c>
      <c r="L82" s="12" t="s">
        <v>14</v>
      </c>
      <c r="M82" s="12" t="s">
        <v>16</v>
      </c>
      <c r="N82" s="11" t="s">
        <v>380</v>
      </c>
      <c r="O82" s="75"/>
      <c r="P82" s="27"/>
      <c r="Q82" s="69"/>
      <c r="R82" s="69"/>
    </row>
    <row r="83" spans="1:18" ht="60.6" customHeight="1" thickTop="1" thickBot="1" x14ac:dyDescent="0.25">
      <c r="A83" s="10">
        <v>613108077</v>
      </c>
      <c r="B83" s="16" t="s">
        <v>396</v>
      </c>
      <c r="C83" s="20" t="s">
        <v>1497</v>
      </c>
      <c r="D83" s="11" t="s">
        <v>1377</v>
      </c>
      <c r="E83" s="11" t="s">
        <v>396</v>
      </c>
      <c r="F83" s="11" t="s">
        <v>1376</v>
      </c>
      <c r="G83" s="11"/>
      <c r="H83" s="11">
        <v>56000</v>
      </c>
      <c r="I83" s="32">
        <f>5383093.62/2527274*56000</f>
        <v>119280</v>
      </c>
      <c r="J83" s="16" t="s">
        <v>1414</v>
      </c>
      <c r="K83" s="18" t="s">
        <v>566</v>
      </c>
      <c r="L83" s="12" t="s">
        <v>567</v>
      </c>
      <c r="M83" s="12" t="s">
        <v>565</v>
      </c>
      <c r="N83" s="11" t="s">
        <v>380</v>
      </c>
      <c r="O83" s="75"/>
      <c r="P83" s="27"/>
      <c r="Q83" s="69"/>
      <c r="R83" s="69"/>
    </row>
    <row r="84" spans="1:18" ht="66" customHeight="1" thickTop="1" thickBot="1" x14ac:dyDescent="0.25">
      <c r="A84" s="10">
        <v>613108078</v>
      </c>
      <c r="B84" s="16" t="s">
        <v>396</v>
      </c>
      <c r="C84" s="20" t="s">
        <v>1373</v>
      </c>
      <c r="D84" s="11" t="s">
        <v>1378</v>
      </c>
      <c r="E84" s="11" t="s">
        <v>396</v>
      </c>
      <c r="F84" s="11" t="s">
        <v>1376</v>
      </c>
      <c r="G84" s="11"/>
      <c r="H84" s="11">
        <v>49000</v>
      </c>
      <c r="I84" s="32">
        <f>4563697.53/2142581*49000</f>
        <v>104370.00000000001</v>
      </c>
      <c r="J84" s="16" t="s">
        <v>1414</v>
      </c>
      <c r="K84" s="18" t="s">
        <v>15</v>
      </c>
      <c r="L84" s="12" t="s">
        <v>562</v>
      </c>
      <c r="M84" s="12" t="s">
        <v>561</v>
      </c>
      <c r="N84" s="11" t="s">
        <v>380</v>
      </c>
      <c r="O84" s="75"/>
      <c r="P84" s="27"/>
      <c r="Q84" s="69"/>
      <c r="R84" s="69"/>
    </row>
    <row r="85" spans="1:18" ht="73.5" customHeight="1" thickTop="1" thickBot="1" x14ac:dyDescent="0.25">
      <c r="A85" s="10">
        <v>613108079</v>
      </c>
      <c r="B85" s="16" t="s">
        <v>396</v>
      </c>
      <c r="C85" s="20" t="s">
        <v>1372</v>
      </c>
      <c r="D85" s="11" t="s">
        <v>1377</v>
      </c>
      <c r="E85" s="11" t="s">
        <v>396</v>
      </c>
      <c r="F85" s="11" t="s">
        <v>1376</v>
      </c>
      <c r="G85" s="11"/>
      <c r="H85" s="11">
        <v>56000</v>
      </c>
      <c r="I85" s="32">
        <f>5383093.62/2527274*56000</f>
        <v>119280</v>
      </c>
      <c r="J85" s="16" t="s">
        <v>1414</v>
      </c>
      <c r="K85" s="18" t="s">
        <v>566</v>
      </c>
      <c r="L85" s="12" t="s">
        <v>569</v>
      </c>
      <c r="M85" s="12" t="s">
        <v>568</v>
      </c>
      <c r="N85" s="11" t="s">
        <v>380</v>
      </c>
      <c r="O85" s="75"/>
      <c r="P85" s="27"/>
      <c r="Q85" s="69"/>
      <c r="R85" s="69"/>
    </row>
    <row r="86" spans="1:18" ht="62.45" customHeight="1" thickTop="1" thickBot="1" x14ac:dyDescent="0.25">
      <c r="A86" s="10">
        <v>613108080</v>
      </c>
      <c r="B86" s="16" t="s">
        <v>396</v>
      </c>
      <c r="C86" s="20" t="s">
        <v>1382</v>
      </c>
      <c r="D86" s="11" t="s">
        <v>1378</v>
      </c>
      <c r="E86" s="11" t="s">
        <v>396</v>
      </c>
      <c r="F86" s="11" t="s">
        <v>1376</v>
      </c>
      <c r="G86" s="11"/>
      <c r="H86" s="11">
        <v>49000</v>
      </c>
      <c r="I86" s="32">
        <f>4563697.53/2142581*49000</f>
        <v>104370.00000000001</v>
      </c>
      <c r="J86" s="16" t="s">
        <v>1414</v>
      </c>
      <c r="K86" s="18" t="s">
        <v>15</v>
      </c>
      <c r="L86" s="12" t="s">
        <v>564</v>
      </c>
      <c r="M86" s="12" t="s">
        <v>563</v>
      </c>
      <c r="N86" s="11" t="s">
        <v>380</v>
      </c>
      <c r="O86" s="75"/>
      <c r="P86" s="27"/>
      <c r="Q86" s="69"/>
      <c r="R86" s="69"/>
    </row>
    <row r="87" spans="1:18" ht="69" customHeight="1" thickTop="1" thickBot="1" x14ac:dyDescent="0.25">
      <c r="A87" s="10">
        <v>613108081</v>
      </c>
      <c r="B87" s="16" t="s">
        <v>396</v>
      </c>
      <c r="C87" s="20" t="s">
        <v>1374</v>
      </c>
      <c r="D87" s="11" t="s">
        <v>1377</v>
      </c>
      <c r="E87" s="11" t="s">
        <v>396</v>
      </c>
      <c r="F87" s="11" t="s">
        <v>1376</v>
      </c>
      <c r="G87" s="11"/>
      <c r="H87" s="11">
        <v>56000</v>
      </c>
      <c r="I87" s="32">
        <f>5383093.62/2527274*56000</f>
        <v>119280</v>
      </c>
      <c r="J87" s="16" t="s">
        <v>1414</v>
      </c>
      <c r="K87" s="18" t="s">
        <v>566</v>
      </c>
      <c r="L87" s="12" t="s">
        <v>102</v>
      </c>
      <c r="M87" s="12" t="s">
        <v>103</v>
      </c>
      <c r="N87" s="11" t="s">
        <v>380</v>
      </c>
      <c r="O87" s="75"/>
      <c r="P87" s="27"/>
      <c r="Q87" s="69"/>
      <c r="R87" s="69"/>
    </row>
    <row r="88" spans="1:18" ht="72" customHeight="1" thickTop="1" thickBot="1" x14ac:dyDescent="0.25">
      <c r="A88" s="10">
        <v>613108082</v>
      </c>
      <c r="B88" s="16" t="s">
        <v>396</v>
      </c>
      <c r="C88" s="25" t="s">
        <v>1498</v>
      </c>
      <c r="D88" s="11" t="s">
        <v>1499</v>
      </c>
      <c r="E88" s="11" t="s">
        <v>396</v>
      </c>
      <c r="F88" s="11" t="s">
        <v>1376</v>
      </c>
      <c r="G88" s="11"/>
      <c r="H88" s="11">
        <v>49000</v>
      </c>
      <c r="I88" s="32">
        <f>735056.61/345097*49000</f>
        <v>104370</v>
      </c>
      <c r="J88" s="16" t="s">
        <v>1414</v>
      </c>
      <c r="K88" s="18" t="s">
        <v>566</v>
      </c>
      <c r="L88" s="12" t="s">
        <v>105</v>
      </c>
      <c r="M88" s="12" t="s">
        <v>104</v>
      </c>
      <c r="N88" s="11" t="s">
        <v>380</v>
      </c>
      <c r="O88" s="75"/>
      <c r="P88" s="27"/>
      <c r="Q88" s="69"/>
      <c r="R88" s="69"/>
    </row>
    <row r="89" spans="1:18" ht="75.75" customHeight="1" thickTop="1" thickBot="1" x14ac:dyDescent="0.25">
      <c r="A89" s="10">
        <v>613108083</v>
      </c>
      <c r="B89" s="103" t="s">
        <v>396</v>
      </c>
      <c r="C89" s="112" t="s">
        <v>1500</v>
      </c>
      <c r="D89" s="104" t="s">
        <v>108</v>
      </c>
      <c r="E89" s="105" t="s">
        <v>396</v>
      </c>
      <c r="F89" s="105" t="s">
        <v>1376</v>
      </c>
      <c r="G89" s="104"/>
      <c r="H89" s="105">
        <v>56000</v>
      </c>
      <c r="I89" s="106">
        <v>55195.56</v>
      </c>
      <c r="J89" s="103" t="s">
        <v>1414</v>
      </c>
      <c r="K89" s="111" t="s">
        <v>566</v>
      </c>
      <c r="L89" s="107" t="s">
        <v>107</v>
      </c>
      <c r="M89" s="107" t="s">
        <v>106</v>
      </c>
      <c r="N89" s="105" t="s">
        <v>380</v>
      </c>
      <c r="O89" s="108"/>
      <c r="P89" s="109"/>
      <c r="Q89" s="116"/>
      <c r="R89" s="110" t="s">
        <v>1216</v>
      </c>
    </row>
    <row r="90" spans="1:18" ht="66.75" customHeight="1" thickTop="1" thickBot="1" x14ac:dyDescent="0.25">
      <c r="A90" s="10">
        <v>613108084</v>
      </c>
      <c r="B90" s="16" t="s">
        <v>396</v>
      </c>
      <c r="C90" s="28" t="s">
        <v>1501</v>
      </c>
      <c r="D90" s="11" t="s">
        <v>1502</v>
      </c>
      <c r="E90" s="11" t="s">
        <v>396</v>
      </c>
      <c r="F90" s="11" t="s">
        <v>1376</v>
      </c>
      <c r="G90" s="11"/>
      <c r="H90" s="11">
        <v>49000</v>
      </c>
      <c r="I90" s="32">
        <f>2940275.43/1380411*49000</f>
        <v>104370.00000000001</v>
      </c>
      <c r="J90" s="16" t="s">
        <v>1414</v>
      </c>
      <c r="K90" s="18" t="s">
        <v>566</v>
      </c>
      <c r="L90" s="12" t="s">
        <v>110</v>
      </c>
      <c r="M90" s="12" t="s">
        <v>109</v>
      </c>
      <c r="N90" s="11" t="s">
        <v>380</v>
      </c>
      <c r="O90" s="75"/>
      <c r="P90" s="27"/>
      <c r="Q90" s="69"/>
      <c r="R90" s="69"/>
    </row>
    <row r="91" spans="1:18" ht="67.5" customHeight="1" thickTop="1" thickBot="1" x14ac:dyDescent="0.25">
      <c r="A91" s="10">
        <v>613108085</v>
      </c>
      <c r="B91" s="103" t="s">
        <v>396</v>
      </c>
      <c r="C91" s="104" t="s">
        <v>628</v>
      </c>
      <c r="D91" s="105" t="s">
        <v>593</v>
      </c>
      <c r="E91" s="105" t="s">
        <v>396</v>
      </c>
      <c r="F91" s="105" t="s">
        <v>1376</v>
      </c>
      <c r="G91" s="105"/>
      <c r="H91" s="105">
        <v>60000</v>
      </c>
      <c r="I91" s="113">
        <f>3082872.54/1447358*60000</f>
        <v>127800</v>
      </c>
      <c r="J91" s="103" t="s">
        <v>1414</v>
      </c>
      <c r="K91" s="111" t="s">
        <v>566</v>
      </c>
      <c r="L91" s="107" t="s">
        <v>111</v>
      </c>
      <c r="M91" s="107" t="s">
        <v>112</v>
      </c>
      <c r="N91" s="105" t="s">
        <v>380</v>
      </c>
      <c r="O91" s="108"/>
      <c r="P91" s="109"/>
      <c r="Q91" s="116"/>
      <c r="R91" s="110" t="s">
        <v>1224</v>
      </c>
    </row>
    <row r="92" spans="1:18" ht="67.5" customHeight="1" thickTop="1" thickBot="1" x14ac:dyDescent="0.25">
      <c r="A92" s="10">
        <v>613108086</v>
      </c>
      <c r="B92" s="103" t="s">
        <v>396</v>
      </c>
      <c r="C92" s="104" t="s">
        <v>627</v>
      </c>
      <c r="D92" s="105" t="s">
        <v>597</v>
      </c>
      <c r="E92" s="105" t="s">
        <v>396</v>
      </c>
      <c r="F92" s="105" t="s">
        <v>1376</v>
      </c>
      <c r="G92" s="105"/>
      <c r="H92" s="105">
        <v>58000</v>
      </c>
      <c r="I92" s="106">
        <v>56901.35</v>
      </c>
      <c r="J92" s="103" t="s">
        <v>1414</v>
      </c>
      <c r="K92" s="111" t="s">
        <v>594</v>
      </c>
      <c r="L92" s="107" t="s">
        <v>598</v>
      </c>
      <c r="M92" s="107" t="s">
        <v>599</v>
      </c>
      <c r="N92" s="105" t="s">
        <v>380</v>
      </c>
      <c r="O92" s="108"/>
      <c r="P92" s="109"/>
      <c r="Q92" s="116"/>
      <c r="R92" s="114" t="s">
        <v>1503</v>
      </c>
    </row>
    <row r="93" spans="1:18" ht="68.25" customHeight="1" thickTop="1" thickBot="1" x14ac:dyDescent="0.25">
      <c r="A93" s="10">
        <v>613108087</v>
      </c>
      <c r="B93" s="16" t="s">
        <v>396</v>
      </c>
      <c r="C93" s="20" t="s">
        <v>1501</v>
      </c>
      <c r="D93" s="11" t="s">
        <v>1504</v>
      </c>
      <c r="E93" s="11" t="s">
        <v>396</v>
      </c>
      <c r="F93" s="11" t="s">
        <v>1376</v>
      </c>
      <c r="G93" s="11"/>
      <c r="H93" s="11">
        <v>49000</v>
      </c>
      <c r="I93" s="32">
        <f>3675421.5/1725550*49000</f>
        <v>104370</v>
      </c>
      <c r="J93" s="16" t="s">
        <v>1414</v>
      </c>
      <c r="K93" s="18" t="s">
        <v>594</v>
      </c>
      <c r="L93" s="12" t="s">
        <v>595</v>
      </c>
      <c r="M93" s="12" t="s">
        <v>596</v>
      </c>
      <c r="N93" s="11" t="s">
        <v>380</v>
      </c>
      <c r="O93" s="75"/>
      <c r="P93" s="27"/>
      <c r="Q93" s="69"/>
      <c r="R93" s="69"/>
    </row>
    <row r="94" spans="1:18" ht="68.25" customHeight="1" thickTop="1" thickBot="1" x14ac:dyDescent="0.25">
      <c r="A94" s="10">
        <v>613108088</v>
      </c>
      <c r="B94" s="16" t="s">
        <v>396</v>
      </c>
      <c r="C94" s="20" t="s">
        <v>1505</v>
      </c>
      <c r="D94" s="11" t="s">
        <v>1504</v>
      </c>
      <c r="E94" s="11" t="s">
        <v>396</v>
      </c>
      <c r="F94" s="11" t="s">
        <v>1376</v>
      </c>
      <c r="G94" s="11"/>
      <c r="H94" s="11">
        <v>49000</v>
      </c>
      <c r="I94" s="32">
        <f>3675421.5/1725550*49000</f>
        <v>104370</v>
      </c>
      <c r="J94" s="16" t="s">
        <v>1414</v>
      </c>
      <c r="K94" s="18" t="s">
        <v>594</v>
      </c>
      <c r="L94" s="12" t="s">
        <v>611</v>
      </c>
      <c r="M94" s="12" t="s">
        <v>612</v>
      </c>
      <c r="N94" s="11" t="s">
        <v>380</v>
      </c>
      <c r="O94" s="75"/>
      <c r="P94" s="27"/>
      <c r="Q94" s="69"/>
      <c r="R94" s="69"/>
    </row>
    <row r="95" spans="1:18" ht="68.25" customHeight="1" thickTop="1" thickBot="1" x14ac:dyDescent="0.25">
      <c r="A95" s="10">
        <v>613108089</v>
      </c>
      <c r="B95" s="103" t="s">
        <v>396</v>
      </c>
      <c r="C95" s="104" t="s">
        <v>626</v>
      </c>
      <c r="D95" s="105" t="s">
        <v>597</v>
      </c>
      <c r="E95" s="105" t="s">
        <v>396</v>
      </c>
      <c r="F95" s="105" t="s">
        <v>1376</v>
      </c>
      <c r="G95" s="105"/>
      <c r="H95" s="105">
        <v>58000</v>
      </c>
      <c r="I95" s="106">
        <v>56901.35</v>
      </c>
      <c r="J95" s="103" t="s">
        <v>1414</v>
      </c>
      <c r="K95" s="111" t="s">
        <v>594</v>
      </c>
      <c r="L95" s="107" t="s">
        <v>600</v>
      </c>
      <c r="M95" s="107" t="s">
        <v>601</v>
      </c>
      <c r="N95" s="105" t="s">
        <v>380</v>
      </c>
      <c r="O95" s="108"/>
      <c r="P95" s="109"/>
      <c r="Q95" s="116"/>
      <c r="R95" s="110" t="s">
        <v>1503</v>
      </c>
    </row>
    <row r="96" spans="1:18" ht="69.75" customHeight="1" thickTop="1" thickBot="1" x14ac:dyDescent="0.25">
      <c r="A96" s="10">
        <v>613108090</v>
      </c>
      <c r="B96" s="16" t="s">
        <v>396</v>
      </c>
      <c r="C96" s="20" t="s">
        <v>1506</v>
      </c>
      <c r="D96" s="11" t="s">
        <v>1504</v>
      </c>
      <c r="E96" s="11" t="s">
        <v>396</v>
      </c>
      <c r="F96" s="11" t="s">
        <v>1376</v>
      </c>
      <c r="G96" s="11"/>
      <c r="H96" s="11">
        <v>49000</v>
      </c>
      <c r="I96" s="32">
        <f>3675421.5/1725550*49000</f>
        <v>104370</v>
      </c>
      <c r="J96" s="16" t="s">
        <v>1414</v>
      </c>
      <c r="K96" s="18" t="s">
        <v>594</v>
      </c>
      <c r="L96" s="12" t="s">
        <v>602</v>
      </c>
      <c r="M96" s="12" t="s">
        <v>603</v>
      </c>
      <c r="N96" s="11" t="s">
        <v>380</v>
      </c>
      <c r="O96" s="75"/>
      <c r="P96" s="27"/>
      <c r="Q96" s="69"/>
      <c r="R96" s="69"/>
    </row>
    <row r="97" spans="1:18" ht="69.75" customHeight="1" thickTop="1" thickBot="1" x14ac:dyDescent="0.25">
      <c r="A97" s="10">
        <v>613108091</v>
      </c>
      <c r="B97" s="103" t="s">
        <v>396</v>
      </c>
      <c r="C97" s="104" t="s">
        <v>1507</v>
      </c>
      <c r="D97" s="105" t="s">
        <v>597</v>
      </c>
      <c r="E97" s="105" t="s">
        <v>396</v>
      </c>
      <c r="F97" s="105" t="s">
        <v>1376</v>
      </c>
      <c r="G97" s="105"/>
      <c r="H97" s="105">
        <v>58000</v>
      </c>
      <c r="I97" s="106">
        <v>56901.35</v>
      </c>
      <c r="J97" s="103" t="s">
        <v>1414</v>
      </c>
      <c r="K97" s="111" t="s">
        <v>594</v>
      </c>
      <c r="L97" s="107" t="s">
        <v>604</v>
      </c>
      <c r="M97" s="107" t="s">
        <v>605</v>
      </c>
      <c r="N97" s="105" t="s">
        <v>380</v>
      </c>
      <c r="O97" s="108"/>
      <c r="P97" s="109"/>
      <c r="Q97" s="116"/>
      <c r="R97" s="110" t="s">
        <v>1503</v>
      </c>
    </row>
    <row r="98" spans="1:18" s="94" customFormat="1" ht="72" customHeight="1" thickTop="1" thickBot="1" x14ac:dyDescent="0.25">
      <c r="A98" s="10">
        <v>613108092</v>
      </c>
      <c r="B98" s="16" t="s">
        <v>396</v>
      </c>
      <c r="C98" s="20" t="s">
        <v>1508</v>
      </c>
      <c r="D98" s="11" t="s">
        <v>1460</v>
      </c>
      <c r="E98" s="11" t="s">
        <v>396</v>
      </c>
      <c r="F98" s="11" t="s">
        <v>1376</v>
      </c>
      <c r="G98" s="11"/>
      <c r="H98" s="11">
        <v>53000</v>
      </c>
      <c r="I98" s="32">
        <f>5250430.83/2464991*53000</f>
        <v>112890</v>
      </c>
      <c r="J98" s="16" t="s">
        <v>1414</v>
      </c>
      <c r="K98" s="18" t="s">
        <v>594</v>
      </c>
      <c r="L98" s="12" t="s">
        <v>606</v>
      </c>
      <c r="M98" s="12" t="s">
        <v>607</v>
      </c>
      <c r="N98" s="11" t="s">
        <v>380</v>
      </c>
      <c r="O98" s="75"/>
      <c r="P98" s="27"/>
      <c r="Q98" s="69"/>
      <c r="R98" s="69"/>
    </row>
    <row r="99" spans="1:18" ht="73.5" customHeight="1" thickTop="1" thickBot="1" x14ac:dyDescent="0.25">
      <c r="A99" s="10">
        <v>613108093</v>
      </c>
      <c r="B99" s="103" t="s">
        <v>396</v>
      </c>
      <c r="C99" s="104" t="s">
        <v>1509</v>
      </c>
      <c r="D99" s="105" t="s">
        <v>404</v>
      </c>
      <c r="E99" s="105" t="s">
        <v>396</v>
      </c>
      <c r="F99" s="105" t="s">
        <v>1376</v>
      </c>
      <c r="G99" s="105"/>
      <c r="H99" s="105">
        <v>57000</v>
      </c>
      <c r="I99" s="106">
        <v>55457.65</v>
      </c>
      <c r="J99" s="103" t="s">
        <v>1414</v>
      </c>
      <c r="K99" s="111" t="s">
        <v>594</v>
      </c>
      <c r="L99" s="107" t="s">
        <v>608</v>
      </c>
      <c r="M99" s="107" t="s">
        <v>609</v>
      </c>
      <c r="N99" s="105" t="s">
        <v>380</v>
      </c>
      <c r="O99" s="108"/>
      <c r="P99" s="109"/>
      <c r="Q99" s="116"/>
      <c r="R99" s="110" t="s">
        <v>1219</v>
      </c>
    </row>
    <row r="100" spans="1:18" ht="62.45" customHeight="1" thickTop="1" thickBot="1" x14ac:dyDescent="0.25">
      <c r="A100" s="10">
        <v>613108094</v>
      </c>
      <c r="B100" s="16" t="s">
        <v>396</v>
      </c>
      <c r="C100" s="20" t="s">
        <v>1510</v>
      </c>
      <c r="D100" s="11" t="s">
        <v>1378</v>
      </c>
      <c r="E100" s="11" t="s">
        <v>396</v>
      </c>
      <c r="F100" s="11" t="s">
        <v>1376</v>
      </c>
      <c r="G100" s="11"/>
      <c r="H100" s="11">
        <v>49000</v>
      </c>
      <c r="I100" s="32">
        <f>4563697.53/2142581*49000</f>
        <v>104370.00000000001</v>
      </c>
      <c r="J100" s="16" t="s">
        <v>1414</v>
      </c>
      <c r="K100" s="18" t="s">
        <v>610</v>
      </c>
      <c r="L100" s="12" t="s">
        <v>613</v>
      </c>
      <c r="M100" s="12" t="s">
        <v>614</v>
      </c>
      <c r="N100" s="11" t="s">
        <v>380</v>
      </c>
      <c r="O100" s="75"/>
      <c r="P100" s="27"/>
      <c r="Q100" s="69"/>
      <c r="R100" s="69"/>
    </row>
    <row r="101" spans="1:18" ht="64.150000000000006" customHeight="1" thickTop="1" thickBot="1" x14ac:dyDescent="0.25">
      <c r="A101" s="10">
        <v>613108095</v>
      </c>
      <c r="B101" s="16" t="s">
        <v>396</v>
      </c>
      <c r="C101" s="20" t="s">
        <v>1511</v>
      </c>
      <c r="D101" s="11" t="s">
        <v>1377</v>
      </c>
      <c r="E101" s="11" t="s">
        <v>396</v>
      </c>
      <c r="F101" s="11" t="s">
        <v>1376</v>
      </c>
      <c r="G101" s="11"/>
      <c r="H101" s="11">
        <v>56000</v>
      </c>
      <c r="I101" s="32">
        <f>5383093.62/2527274*56000</f>
        <v>119280</v>
      </c>
      <c r="J101" s="16" t="s">
        <v>1414</v>
      </c>
      <c r="K101" s="18" t="s">
        <v>594</v>
      </c>
      <c r="L101" s="12" t="s">
        <v>445</v>
      </c>
      <c r="M101" s="12" t="s">
        <v>141</v>
      </c>
      <c r="N101" s="11" t="s">
        <v>380</v>
      </c>
      <c r="O101" s="75"/>
      <c r="P101" s="27"/>
      <c r="Q101" s="69"/>
      <c r="R101" s="69"/>
    </row>
    <row r="102" spans="1:18" ht="65.45" customHeight="1" thickTop="1" thickBot="1" x14ac:dyDescent="0.25">
      <c r="A102" s="10">
        <v>613108096</v>
      </c>
      <c r="B102" s="16" t="s">
        <v>396</v>
      </c>
      <c r="C102" s="20" t="s">
        <v>1511</v>
      </c>
      <c r="D102" s="11" t="s">
        <v>1377</v>
      </c>
      <c r="E102" s="11" t="s">
        <v>396</v>
      </c>
      <c r="F102" s="11" t="s">
        <v>1376</v>
      </c>
      <c r="G102" s="11"/>
      <c r="H102" s="11">
        <v>56000</v>
      </c>
      <c r="I102" s="32">
        <f>5383093.62/2527274*56000</f>
        <v>119280</v>
      </c>
      <c r="J102" s="16" t="s">
        <v>1414</v>
      </c>
      <c r="K102" s="18" t="s">
        <v>594</v>
      </c>
      <c r="L102" s="12" t="s">
        <v>143</v>
      </c>
      <c r="M102" s="12" t="s">
        <v>142</v>
      </c>
      <c r="N102" s="11" t="s">
        <v>380</v>
      </c>
      <c r="O102" s="75"/>
      <c r="P102" s="27"/>
      <c r="Q102" s="69"/>
      <c r="R102" s="69"/>
    </row>
    <row r="103" spans="1:18" ht="69.75" customHeight="1" thickTop="1" thickBot="1" x14ac:dyDescent="0.25">
      <c r="A103" s="10">
        <v>613108097</v>
      </c>
      <c r="B103" s="16" t="s">
        <v>396</v>
      </c>
      <c r="C103" s="20" t="s">
        <v>1510</v>
      </c>
      <c r="D103" s="11" t="s">
        <v>1378</v>
      </c>
      <c r="E103" s="11" t="s">
        <v>396</v>
      </c>
      <c r="F103" s="11" t="s">
        <v>1376</v>
      </c>
      <c r="G103" s="11"/>
      <c r="H103" s="11">
        <v>49000</v>
      </c>
      <c r="I103" s="32">
        <f>4563697.53/2142581*49000</f>
        <v>104370.00000000001</v>
      </c>
      <c r="J103" s="16" t="s">
        <v>1414</v>
      </c>
      <c r="K103" s="18" t="s">
        <v>610</v>
      </c>
      <c r="L103" s="12" t="s">
        <v>153</v>
      </c>
      <c r="M103" s="12" t="s">
        <v>154</v>
      </c>
      <c r="N103" s="11" t="s">
        <v>380</v>
      </c>
      <c r="O103" s="75"/>
      <c r="P103" s="27"/>
      <c r="Q103" s="69"/>
      <c r="R103" s="69"/>
    </row>
    <row r="104" spans="1:18" ht="75" customHeight="1" thickTop="1" thickBot="1" x14ac:dyDescent="0.25">
      <c r="A104" s="10">
        <v>613108098</v>
      </c>
      <c r="B104" s="16" t="s">
        <v>396</v>
      </c>
      <c r="C104" s="20" t="s">
        <v>1512</v>
      </c>
      <c r="D104" s="11" t="s">
        <v>1513</v>
      </c>
      <c r="E104" s="11" t="s">
        <v>396</v>
      </c>
      <c r="F104" s="11" t="s">
        <v>1376</v>
      </c>
      <c r="G104" s="11"/>
      <c r="H104" s="11">
        <v>52000</v>
      </c>
      <c r="I104" s="32">
        <f>2534938.56/1190112*52000</f>
        <v>110760</v>
      </c>
      <c r="J104" s="16" t="s">
        <v>1414</v>
      </c>
      <c r="K104" s="18" t="s">
        <v>610</v>
      </c>
      <c r="L104" s="12" t="s">
        <v>151</v>
      </c>
      <c r="M104" s="12" t="s">
        <v>152</v>
      </c>
      <c r="N104" s="11" t="s">
        <v>380</v>
      </c>
      <c r="O104" s="75"/>
      <c r="P104" s="27"/>
      <c r="Q104" s="69"/>
      <c r="R104" s="69"/>
    </row>
    <row r="105" spans="1:18" ht="69.75" customHeight="1" thickTop="1" thickBot="1" x14ac:dyDescent="0.25">
      <c r="A105" s="10">
        <v>613108099</v>
      </c>
      <c r="B105" s="103" t="s">
        <v>396</v>
      </c>
      <c r="C105" s="104" t="s">
        <v>624</v>
      </c>
      <c r="D105" s="105" t="s">
        <v>147</v>
      </c>
      <c r="E105" s="105" t="s">
        <v>396</v>
      </c>
      <c r="F105" s="105" t="s">
        <v>1376</v>
      </c>
      <c r="G105" s="105"/>
      <c r="H105" s="105">
        <v>63000</v>
      </c>
      <c r="I105" s="106">
        <v>62071.62</v>
      </c>
      <c r="J105" s="103" t="s">
        <v>1414</v>
      </c>
      <c r="K105" s="111" t="s">
        <v>610</v>
      </c>
      <c r="L105" s="107" t="s">
        <v>150</v>
      </c>
      <c r="M105" s="107" t="s">
        <v>149</v>
      </c>
      <c r="N105" s="105" t="s">
        <v>380</v>
      </c>
      <c r="O105" s="108"/>
      <c r="P105" s="109"/>
      <c r="Q105" s="116"/>
      <c r="R105" s="110" t="s">
        <v>1227</v>
      </c>
    </row>
    <row r="106" spans="1:18" ht="67.5" customHeight="1" thickTop="1" thickBot="1" x14ac:dyDescent="0.25">
      <c r="A106" s="10">
        <v>613108100</v>
      </c>
      <c r="B106" s="16" t="s">
        <v>396</v>
      </c>
      <c r="C106" s="20" t="s">
        <v>1514</v>
      </c>
      <c r="D106" s="11" t="s">
        <v>1513</v>
      </c>
      <c r="E106" s="11" t="s">
        <v>396</v>
      </c>
      <c r="F106" s="11" t="s">
        <v>1376</v>
      </c>
      <c r="G106" s="11"/>
      <c r="H106" s="11">
        <v>52000</v>
      </c>
      <c r="I106" s="32">
        <f>2534938.56/1190112*52000</f>
        <v>110760</v>
      </c>
      <c r="J106" s="16" t="s">
        <v>1414</v>
      </c>
      <c r="K106" s="18" t="s">
        <v>610</v>
      </c>
      <c r="L106" s="12" t="s">
        <v>155</v>
      </c>
      <c r="M106" s="12" t="s">
        <v>156</v>
      </c>
      <c r="N106" s="11" t="s">
        <v>380</v>
      </c>
      <c r="O106" s="75"/>
      <c r="P106" s="27"/>
      <c r="Q106" s="69"/>
      <c r="R106" s="69"/>
    </row>
    <row r="107" spans="1:18" ht="67.5" customHeight="1" thickTop="1" thickBot="1" x14ac:dyDescent="0.25">
      <c r="A107" s="10">
        <v>613108101</v>
      </c>
      <c r="B107" s="103" t="s">
        <v>396</v>
      </c>
      <c r="C107" s="104" t="s">
        <v>625</v>
      </c>
      <c r="D107" s="105" t="s">
        <v>147</v>
      </c>
      <c r="E107" s="105" t="s">
        <v>396</v>
      </c>
      <c r="F107" s="105" t="s">
        <v>1376</v>
      </c>
      <c r="G107" s="105"/>
      <c r="H107" s="105">
        <v>63000</v>
      </c>
      <c r="I107" s="106">
        <v>62071.62</v>
      </c>
      <c r="J107" s="103" t="s">
        <v>1414</v>
      </c>
      <c r="K107" s="111" t="s">
        <v>610</v>
      </c>
      <c r="L107" s="107" t="s">
        <v>144</v>
      </c>
      <c r="M107" s="107" t="s">
        <v>145</v>
      </c>
      <c r="N107" s="105" t="s">
        <v>380</v>
      </c>
      <c r="O107" s="108"/>
      <c r="P107" s="109"/>
      <c r="Q107" s="116"/>
      <c r="R107" s="110" t="s">
        <v>1227</v>
      </c>
    </row>
    <row r="108" spans="1:18" ht="61.9" customHeight="1" thickTop="1" thickBot="1" x14ac:dyDescent="0.25">
      <c r="A108" s="10">
        <v>613108102</v>
      </c>
      <c r="B108" s="103" t="s">
        <v>396</v>
      </c>
      <c r="C108" s="104" t="s">
        <v>624</v>
      </c>
      <c r="D108" s="105" t="s">
        <v>147</v>
      </c>
      <c r="E108" s="105" t="s">
        <v>396</v>
      </c>
      <c r="F108" s="105" t="s">
        <v>1376</v>
      </c>
      <c r="G108" s="105"/>
      <c r="H108" s="105">
        <v>63000</v>
      </c>
      <c r="I108" s="106">
        <v>62071.62</v>
      </c>
      <c r="J108" s="103" t="s">
        <v>1414</v>
      </c>
      <c r="K108" s="111" t="s">
        <v>610</v>
      </c>
      <c r="L108" s="107" t="s">
        <v>148</v>
      </c>
      <c r="M108" s="107" t="s">
        <v>128</v>
      </c>
      <c r="N108" s="105" t="s">
        <v>380</v>
      </c>
      <c r="O108" s="108"/>
      <c r="P108" s="109"/>
      <c r="Q108" s="116"/>
      <c r="R108" s="110" t="s">
        <v>1227</v>
      </c>
    </row>
    <row r="109" spans="1:18" ht="72" customHeight="1" thickTop="1" thickBot="1" x14ac:dyDescent="0.25">
      <c r="A109" s="10">
        <v>613108103</v>
      </c>
      <c r="B109" s="16" t="s">
        <v>396</v>
      </c>
      <c r="C109" s="20" t="s">
        <v>1515</v>
      </c>
      <c r="D109" s="11" t="s">
        <v>1513</v>
      </c>
      <c r="E109" s="11" t="s">
        <v>396</v>
      </c>
      <c r="F109" s="11" t="s">
        <v>1376</v>
      </c>
      <c r="G109" s="11"/>
      <c r="H109" s="11">
        <v>52000</v>
      </c>
      <c r="I109" s="32">
        <f>2534938.56/1190112*52000</f>
        <v>110760</v>
      </c>
      <c r="J109" s="16" t="s">
        <v>1414</v>
      </c>
      <c r="K109" s="18" t="s">
        <v>610</v>
      </c>
      <c r="L109" s="12" t="s">
        <v>130</v>
      </c>
      <c r="M109" s="12" t="s">
        <v>129</v>
      </c>
      <c r="N109" s="11" t="s">
        <v>380</v>
      </c>
      <c r="O109" s="75"/>
      <c r="P109" s="27"/>
      <c r="Q109" s="69"/>
      <c r="R109" s="69"/>
    </row>
    <row r="110" spans="1:18" ht="54.75" customHeight="1" thickTop="1" thickBot="1" x14ac:dyDescent="0.25">
      <c r="A110" s="10">
        <v>613108104</v>
      </c>
      <c r="B110" s="16" t="s">
        <v>396</v>
      </c>
      <c r="C110" s="20" t="s">
        <v>1383</v>
      </c>
      <c r="D110" s="11" t="s">
        <v>1384</v>
      </c>
      <c r="E110" s="11" t="s">
        <v>396</v>
      </c>
      <c r="F110" s="11" t="s">
        <v>1376</v>
      </c>
      <c r="G110" s="11" t="s">
        <v>391</v>
      </c>
      <c r="H110" s="11">
        <v>160000</v>
      </c>
      <c r="I110" s="32">
        <v>340800</v>
      </c>
      <c r="J110" s="16" t="s">
        <v>1414</v>
      </c>
      <c r="K110" s="18" t="s">
        <v>610</v>
      </c>
      <c r="L110" s="12" t="s">
        <v>132</v>
      </c>
      <c r="M110" s="12" t="s">
        <v>131</v>
      </c>
      <c r="N110" s="11" t="s">
        <v>380</v>
      </c>
      <c r="O110" s="75"/>
      <c r="P110" s="27"/>
      <c r="Q110" s="69"/>
      <c r="R110" s="69"/>
    </row>
    <row r="111" spans="1:18" ht="60" customHeight="1" thickTop="1" thickBot="1" x14ac:dyDescent="0.25">
      <c r="A111" s="10">
        <v>613108105</v>
      </c>
      <c r="B111" s="16" t="s">
        <v>396</v>
      </c>
      <c r="C111" s="20" t="s">
        <v>1383</v>
      </c>
      <c r="D111" s="11" t="s">
        <v>1384</v>
      </c>
      <c r="E111" s="11" t="s">
        <v>396</v>
      </c>
      <c r="F111" s="11" t="s">
        <v>1376</v>
      </c>
      <c r="G111" s="11" t="s">
        <v>391</v>
      </c>
      <c r="H111" s="11">
        <v>160000</v>
      </c>
      <c r="I111" s="32">
        <v>340800</v>
      </c>
      <c r="J111" s="16" t="s">
        <v>1414</v>
      </c>
      <c r="K111" s="18" t="s">
        <v>610</v>
      </c>
      <c r="L111" s="12" t="s">
        <v>134</v>
      </c>
      <c r="M111" s="12" t="s">
        <v>133</v>
      </c>
      <c r="N111" s="11" t="s">
        <v>380</v>
      </c>
      <c r="O111" s="75"/>
      <c r="P111" s="27"/>
      <c r="Q111" s="69"/>
      <c r="R111" s="69"/>
    </row>
    <row r="112" spans="1:18" ht="67.5" customHeight="1" thickTop="1" thickBot="1" x14ac:dyDescent="0.25">
      <c r="A112" s="10">
        <v>613108106</v>
      </c>
      <c r="B112" s="16" t="s">
        <v>396</v>
      </c>
      <c r="C112" s="20" t="s">
        <v>1516</v>
      </c>
      <c r="D112" s="11" t="s">
        <v>1488</v>
      </c>
      <c r="E112" s="11" t="s">
        <v>396</v>
      </c>
      <c r="F112" s="11" t="s">
        <v>1376</v>
      </c>
      <c r="G112" s="11" t="s">
        <v>391</v>
      </c>
      <c r="H112" s="11">
        <v>49000</v>
      </c>
      <c r="I112" s="32">
        <f>3141705.27/1474979*49000</f>
        <v>104370</v>
      </c>
      <c r="J112" s="16" t="s">
        <v>1414</v>
      </c>
      <c r="K112" s="18" t="s">
        <v>135</v>
      </c>
      <c r="L112" s="12" t="s">
        <v>137</v>
      </c>
      <c r="M112" s="12" t="s">
        <v>136</v>
      </c>
      <c r="N112" s="11" t="s">
        <v>380</v>
      </c>
      <c r="O112" s="75"/>
      <c r="P112" s="27"/>
      <c r="Q112" s="69"/>
      <c r="R112" s="69"/>
    </row>
    <row r="113" spans="1:18" ht="69" customHeight="1" thickTop="1" thickBot="1" x14ac:dyDescent="0.25">
      <c r="A113" s="10">
        <v>613108107</v>
      </c>
      <c r="B113" s="16" t="s">
        <v>396</v>
      </c>
      <c r="C113" s="20" t="s">
        <v>1517</v>
      </c>
      <c r="D113" s="11" t="s">
        <v>1491</v>
      </c>
      <c r="E113" s="11" t="s">
        <v>396</v>
      </c>
      <c r="F113" s="11" t="s">
        <v>1376</v>
      </c>
      <c r="G113" s="11"/>
      <c r="H113" s="11">
        <v>64000</v>
      </c>
      <c r="I113" s="32">
        <f>1088758.02/511154*64000</f>
        <v>136320</v>
      </c>
      <c r="J113" s="16" t="s">
        <v>1414</v>
      </c>
      <c r="K113" s="18" t="s">
        <v>487</v>
      </c>
      <c r="L113" s="12" t="s">
        <v>489</v>
      </c>
      <c r="M113" s="12" t="s">
        <v>488</v>
      </c>
      <c r="N113" s="11" t="s">
        <v>380</v>
      </c>
      <c r="O113" s="75"/>
      <c r="P113" s="27"/>
      <c r="Q113" s="69"/>
      <c r="R113" s="69"/>
    </row>
    <row r="114" spans="1:18" ht="66" customHeight="1" thickTop="1" thickBot="1" x14ac:dyDescent="0.25">
      <c r="A114" s="10">
        <v>613108108</v>
      </c>
      <c r="B114" s="16" t="s">
        <v>396</v>
      </c>
      <c r="C114" s="20" t="s">
        <v>1516</v>
      </c>
      <c r="D114" s="11" t="s">
        <v>1488</v>
      </c>
      <c r="E114" s="11" t="s">
        <v>396</v>
      </c>
      <c r="F114" s="11" t="s">
        <v>1376</v>
      </c>
      <c r="G114" s="11"/>
      <c r="H114" s="11">
        <v>49000</v>
      </c>
      <c r="I114" s="32">
        <f>3141705.27/1474979*49000</f>
        <v>104370</v>
      </c>
      <c r="J114" s="16" t="s">
        <v>1414</v>
      </c>
      <c r="K114" s="18" t="s">
        <v>135</v>
      </c>
      <c r="L114" s="12" t="s">
        <v>491</v>
      </c>
      <c r="M114" s="12" t="s">
        <v>490</v>
      </c>
      <c r="N114" s="11" t="s">
        <v>380</v>
      </c>
      <c r="O114" s="75"/>
      <c r="P114" s="27"/>
      <c r="Q114" s="69"/>
      <c r="R114" s="69"/>
    </row>
    <row r="115" spans="1:18" ht="66" customHeight="1" thickTop="1" thickBot="1" x14ac:dyDescent="0.25">
      <c r="A115" s="10">
        <v>613108109</v>
      </c>
      <c r="B115" s="16" t="s">
        <v>396</v>
      </c>
      <c r="C115" s="20" t="s">
        <v>1517</v>
      </c>
      <c r="D115" s="11" t="s">
        <v>1491</v>
      </c>
      <c r="E115" s="11" t="s">
        <v>396</v>
      </c>
      <c r="F115" s="11" t="s">
        <v>1376</v>
      </c>
      <c r="G115" s="11"/>
      <c r="H115" s="11">
        <v>64000</v>
      </c>
      <c r="I115" s="32">
        <f>1088758.02/511154*64000</f>
        <v>136320</v>
      </c>
      <c r="J115" s="16" t="s">
        <v>1414</v>
      </c>
      <c r="K115" s="18" t="s">
        <v>487</v>
      </c>
      <c r="L115" s="12" t="s">
        <v>493</v>
      </c>
      <c r="M115" s="12" t="s">
        <v>492</v>
      </c>
      <c r="N115" s="11" t="s">
        <v>380</v>
      </c>
      <c r="O115" s="75"/>
      <c r="P115" s="27"/>
      <c r="Q115" s="69"/>
      <c r="R115" s="69"/>
    </row>
    <row r="116" spans="1:18" ht="70.5" customHeight="1" thickTop="1" thickBot="1" x14ac:dyDescent="0.25">
      <c r="A116" s="10">
        <v>613108110</v>
      </c>
      <c r="B116" s="16" t="s">
        <v>396</v>
      </c>
      <c r="C116" s="20" t="s">
        <v>1511</v>
      </c>
      <c r="D116" s="11" t="s">
        <v>1488</v>
      </c>
      <c r="E116" s="11" t="s">
        <v>396</v>
      </c>
      <c r="F116" s="11" t="s">
        <v>1376</v>
      </c>
      <c r="G116" s="11"/>
      <c r="H116" s="11">
        <v>49000</v>
      </c>
      <c r="I116" s="32">
        <f>3141705.27/1474979*49000</f>
        <v>104370</v>
      </c>
      <c r="J116" s="16" t="s">
        <v>1414</v>
      </c>
      <c r="K116" s="18" t="s">
        <v>496</v>
      </c>
      <c r="L116" s="12" t="s">
        <v>495</v>
      </c>
      <c r="M116" s="12" t="s">
        <v>494</v>
      </c>
      <c r="N116" s="11" t="s">
        <v>380</v>
      </c>
      <c r="O116" s="75"/>
      <c r="P116" s="27"/>
      <c r="Q116" s="69"/>
      <c r="R116" s="69"/>
    </row>
    <row r="117" spans="1:18" ht="67.5" customHeight="1" thickTop="1" thickBot="1" x14ac:dyDescent="0.25">
      <c r="A117" s="10">
        <v>613108111</v>
      </c>
      <c r="B117" s="16" t="s">
        <v>396</v>
      </c>
      <c r="C117" s="20" t="s">
        <v>1517</v>
      </c>
      <c r="D117" s="11" t="s">
        <v>1491</v>
      </c>
      <c r="E117" s="11" t="s">
        <v>396</v>
      </c>
      <c r="F117" s="11" t="s">
        <v>1376</v>
      </c>
      <c r="G117" s="11"/>
      <c r="H117" s="11">
        <v>64000</v>
      </c>
      <c r="I117" s="32">
        <f>1088758.02/511154*64000</f>
        <v>136320</v>
      </c>
      <c r="J117" s="16" t="s">
        <v>1414</v>
      </c>
      <c r="K117" s="18" t="s">
        <v>498</v>
      </c>
      <c r="L117" s="12" t="s">
        <v>499</v>
      </c>
      <c r="M117" s="12" t="s">
        <v>497</v>
      </c>
      <c r="N117" s="11" t="s">
        <v>380</v>
      </c>
      <c r="O117" s="75"/>
      <c r="P117" s="27"/>
      <c r="Q117" s="69"/>
      <c r="R117" s="69"/>
    </row>
    <row r="118" spans="1:18" ht="66.75" customHeight="1" thickTop="1" thickBot="1" x14ac:dyDescent="0.25">
      <c r="A118" s="10">
        <v>613108112</v>
      </c>
      <c r="B118" s="16" t="s">
        <v>396</v>
      </c>
      <c r="C118" s="20" t="s">
        <v>1518</v>
      </c>
      <c r="D118" s="11" t="s">
        <v>1488</v>
      </c>
      <c r="E118" s="11" t="s">
        <v>396</v>
      </c>
      <c r="F118" s="11" t="s">
        <v>1376</v>
      </c>
      <c r="G118" s="11"/>
      <c r="H118" s="11">
        <v>49000</v>
      </c>
      <c r="I118" s="32">
        <f>3141705.27/1474979*49000</f>
        <v>104370</v>
      </c>
      <c r="J118" s="16" t="s">
        <v>1414</v>
      </c>
      <c r="K118" s="18" t="s">
        <v>496</v>
      </c>
      <c r="L118" s="12" t="s">
        <v>500</v>
      </c>
      <c r="M118" s="12" t="s">
        <v>501</v>
      </c>
      <c r="N118" s="11" t="s">
        <v>380</v>
      </c>
      <c r="O118" s="75"/>
      <c r="P118" s="27"/>
      <c r="Q118" s="69"/>
      <c r="R118" s="69"/>
    </row>
    <row r="119" spans="1:18" ht="67.5" customHeight="1" thickTop="1" thickBot="1" x14ac:dyDescent="0.25">
      <c r="A119" s="10">
        <v>613108113</v>
      </c>
      <c r="B119" s="16" t="s">
        <v>396</v>
      </c>
      <c r="C119" s="20" t="s">
        <v>1519</v>
      </c>
      <c r="D119" s="11" t="s">
        <v>1491</v>
      </c>
      <c r="E119" s="11" t="s">
        <v>396</v>
      </c>
      <c r="F119" s="11" t="s">
        <v>1376</v>
      </c>
      <c r="G119" s="11"/>
      <c r="H119" s="11">
        <v>64000</v>
      </c>
      <c r="I119" s="32">
        <f>1088758.02/511154*64000</f>
        <v>136320</v>
      </c>
      <c r="J119" s="16" t="s">
        <v>1414</v>
      </c>
      <c r="K119" s="18" t="s">
        <v>504</v>
      </c>
      <c r="L119" s="12" t="s">
        <v>503</v>
      </c>
      <c r="M119" s="12" t="s">
        <v>502</v>
      </c>
      <c r="N119" s="11" t="s">
        <v>380</v>
      </c>
      <c r="O119" s="75"/>
      <c r="P119" s="27"/>
      <c r="Q119" s="69"/>
      <c r="R119" s="69"/>
    </row>
    <row r="120" spans="1:18" ht="68.25" customHeight="1" thickTop="1" thickBot="1" x14ac:dyDescent="0.25">
      <c r="A120" s="10">
        <v>613108114</v>
      </c>
      <c r="B120" s="103" t="s">
        <v>396</v>
      </c>
      <c r="C120" s="104" t="s">
        <v>1520</v>
      </c>
      <c r="D120" s="105" t="s">
        <v>108</v>
      </c>
      <c r="E120" s="105" t="s">
        <v>396</v>
      </c>
      <c r="F120" s="105" t="s">
        <v>1376</v>
      </c>
      <c r="G120" s="105"/>
      <c r="H120" s="105">
        <v>56000</v>
      </c>
      <c r="I120" s="106">
        <v>55195.56</v>
      </c>
      <c r="J120" s="103" t="s">
        <v>1414</v>
      </c>
      <c r="K120" s="111" t="s">
        <v>496</v>
      </c>
      <c r="L120" s="107" t="s">
        <v>506</v>
      </c>
      <c r="M120" s="107" t="s">
        <v>505</v>
      </c>
      <c r="N120" s="105" t="s">
        <v>380</v>
      </c>
      <c r="O120" s="108"/>
      <c r="P120" s="109"/>
      <c r="Q120" s="116"/>
      <c r="R120" s="110" t="s">
        <v>1216</v>
      </c>
    </row>
    <row r="121" spans="1:18" ht="72" customHeight="1" thickTop="1" thickBot="1" x14ac:dyDescent="0.25">
      <c r="A121" s="10">
        <v>613108115</v>
      </c>
      <c r="B121" s="16" t="s">
        <v>396</v>
      </c>
      <c r="C121" s="20" t="s">
        <v>1521</v>
      </c>
      <c r="D121" s="11" t="s">
        <v>1499</v>
      </c>
      <c r="E121" s="11" t="s">
        <v>396</v>
      </c>
      <c r="F121" s="11" t="s">
        <v>1376</v>
      </c>
      <c r="G121" s="11"/>
      <c r="H121" s="11">
        <v>49000</v>
      </c>
      <c r="I121" s="32">
        <f>735056.61/345097*49000</f>
        <v>104370</v>
      </c>
      <c r="J121" s="16" t="s">
        <v>1414</v>
      </c>
      <c r="K121" s="18" t="s">
        <v>496</v>
      </c>
      <c r="L121" s="12" t="s">
        <v>508</v>
      </c>
      <c r="M121" s="12" t="s">
        <v>507</v>
      </c>
      <c r="N121" s="11" t="s">
        <v>380</v>
      </c>
      <c r="O121" s="75"/>
      <c r="P121" s="27"/>
      <c r="Q121" s="69"/>
      <c r="R121" s="69"/>
    </row>
    <row r="122" spans="1:18" ht="69.75" customHeight="1" thickTop="1" thickBot="1" x14ac:dyDescent="0.25">
      <c r="A122" s="10">
        <v>613108116</v>
      </c>
      <c r="B122" s="16" t="s">
        <v>396</v>
      </c>
      <c r="C122" s="20" t="s">
        <v>1523</v>
      </c>
      <c r="D122" s="11" t="s">
        <v>1522</v>
      </c>
      <c r="E122" s="11" t="s">
        <v>396</v>
      </c>
      <c r="F122" s="11" t="s">
        <v>1376</v>
      </c>
      <c r="G122" s="11"/>
      <c r="H122" s="11">
        <v>49000</v>
      </c>
      <c r="I122" s="32">
        <f>1995094.32/936664*49000</f>
        <v>104370</v>
      </c>
      <c r="J122" s="16" t="s">
        <v>1414</v>
      </c>
      <c r="K122" s="18" t="s">
        <v>512</v>
      </c>
      <c r="L122" s="12" t="s">
        <v>510</v>
      </c>
      <c r="M122" s="12" t="s">
        <v>509</v>
      </c>
      <c r="N122" s="11" t="s">
        <v>380</v>
      </c>
      <c r="O122" s="75"/>
      <c r="P122" s="27"/>
      <c r="Q122" s="69"/>
      <c r="R122" s="69"/>
    </row>
    <row r="123" spans="1:18" ht="71.25" customHeight="1" thickTop="1" thickBot="1" x14ac:dyDescent="0.25">
      <c r="A123" s="10">
        <v>613108117</v>
      </c>
      <c r="B123" s="103" t="s">
        <v>396</v>
      </c>
      <c r="C123" s="104" t="s">
        <v>623</v>
      </c>
      <c r="D123" s="105" t="s">
        <v>511</v>
      </c>
      <c r="E123" s="105" t="s">
        <v>396</v>
      </c>
      <c r="F123" s="105" t="s">
        <v>1376</v>
      </c>
      <c r="G123" s="105"/>
      <c r="H123" s="105">
        <v>61000</v>
      </c>
      <c r="I123" s="106">
        <v>60091.15</v>
      </c>
      <c r="J123" s="103" t="s">
        <v>1414</v>
      </c>
      <c r="K123" s="111" t="s">
        <v>362</v>
      </c>
      <c r="L123" s="107" t="s">
        <v>514</v>
      </c>
      <c r="M123" s="107" t="s">
        <v>513</v>
      </c>
      <c r="N123" s="105" t="s">
        <v>380</v>
      </c>
      <c r="O123" s="108"/>
      <c r="P123" s="109"/>
      <c r="Q123" s="116"/>
      <c r="R123" s="110" t="s">
        <v>1201</v>
      </c>
    </row>
    <row r="124" spans="1:18" ht="69" customHeight="1" thickTop="1" thickBot="1" x14ac:dyDescent="0.25">
      <c r="A124" s="10">
        <v>613108118</v>
      </c>
      <c r="B124" s="16" t="s">
        <v>396</v>
      </c>
      <c r="C124" s="20" t="s">
        <v>1525</v>
      </c>
      <c r="D124" s="11" t="s">
        <v>1524</v>
      </c>
      <c r="E124" s="11" t="s">
        <v>396</v>
      </c>
      <c r="F124" s="11" t="s">
        <v>1376</v>
      </c>
      <c r="G124" s="11"/>
      <c r="H124" s="11">
        <v>49000</v>
      </c>
      <c r="I124" s="32">
        <f>735133.29/345133*49000</f>
        <v>104370</v>
      </c>
      <c r="J124" s="16" t="s">
        <v>1414</v>
      </c>
      <c r="K124" s="18" t="s">
        <v>362</v>
      </c>
      <c r="L124" s="12" t="s">
        <v>516</v>
      </c>
      <c r="M124" s="12" t="s">
        <v>515</v>
      </c>
      <c r="N124" s="11" t="s">
        <v>380</v>
      </c>
      <c r="O124" s="75"/>
      <c r="P124" s="27"/>
      <c r="Q124" s="69"/>
      <c r="R124" s="69"/>
    </row>
    <row r="125" spans="1:18" ht="69.75" customHeight="1" thickTop="1" thickBot="1" x14ac:dyDescent="0.25">
      <c r="A125" s="10">
        <v>613108119</v>
      </c>
      <c r="B125" s="103" t="s">
        <v>396</v>
      </c>
      <c r="C125" s="104" t="s">
        <v>622</v>
      </c>
      <c r="D125" s="105" t="s">
        <v>517</v>
      </c>
      <c r="E125" s="105" t="s">
        <v>396</v>
      </c>
      <c r="F125" s="105" t="s">
        <v>1376</v>
      </c>
      <c r="G125" s="105"/>
      <c r="H125" s="105">
        <v>75000</v>
      </c>
      <c r="I125" s="106">
        <v>73177.02</v>
      </c>
      <c r="J125" s="103" t="s">
        <v>1414</v>
      </c>
      <c r="K125" s="111" t="s">
        <v>362</v>
      </c>
      <c r="L125" s="107" t="s">
        <v>519</v>
      </c>
      <c r="M125" s="107" t="s">
        <v>518</v>
      </c>
      <c r="N125" s="105" t="s">
        <v>380</v>
      </c>
      <c r="O125" s="108"/>
      <c r="P125" s="109"/>
      <c r="Q125" s="116"/>
      <c r="R125" s="110" t="s">
        <v>1206</v>
      </c>
    </row>
    <row r="126" spans="1:18" ht="68.25" customHeight="1" thickTop="1" thickBot="1" x14ac:dyDescent="0.25">
      <c r="A126" s="10">
        <v>613108120</v>
      </c>
      <c r="B126" s="16" t="s">
        <v>396</v>
      </c>
      <c r="C126" s="20" t="s">
        <v>1527</v>
      </c>
      <c r="D126" s="11" t="s">
        <v>1526</v>
      </c>
      <c r="E126" s="11" t="s">
        <v>396</v>
      </c>
      <c r="F126" s="11" t="s">
        <v>1376</v>
      </c>
      <c r="G126" s="11"/>
      <c r="H126" s="11">
        <v>49000</v>
      </c>
      <c r="I126" s="32">
        <f>419935.89/197153*49000</f>
        <v>104370</v>
      </c>
      <c r="J126" s="16" t="s">
        <v>1414</v>
      </c>
      <c r="K126" s="18" t="s">
        <v>362</v>
      </c>
      <c r="L126" s="12" t="s">
        <v>521</v>
      </c>
      <c r="M126" s="12" t="s">
        <v>520</v>
      </c>
      <c r="N126" s="11" t="s">
        <v>380</v>
      </c>
      <c r="O126" s="75"/>
      <c r="P126" s="27"/>
      <c r="Q126" s="69"/>
      <c r="R126" s="69"/>
    </row>
    <row r="127" spans="1:18" s="8" customFormat="1" ht="69" customHeight="1" thickTop="1" thickBot="1" x14ac:dyDescent="0.25">
      <c r="A127" s="120">
        <v>613108121</v>
      </c>
      <c r="B127" s="103" t="s">
        <v>396</v>
      </c>
      <c r="C127" s="104" t="s">
        <v>1529</v>
      </c>
      <c r="D127" s="105" t="s">
        <v>1528</v>
      </c>
      <c r="E127" s="105" t="s">
        <v>396</v>
      </c>
      <c r="F127" s="105" t="s">
        <v>1376</v>
      </c>
      <c r="G127" s="105"/>
      <c r="H127" s="105">
        <v>67000</v>
      </c>
      <c r="I127" s="113">
        <f>574818.84/269868*67000</f>
        <v>142710</v>
      </c>
      <c r="J127" s="103" t="s">
        <v>1414</v>
      </c>
      <c r="K127" s="111" t="s">
        <v>362</v>
      </c>
      <c r="L127" s="107" t="s">
        <v>523</v>
      </c>
      <c r="M127" s="107" t="s">
        <v>522</v>
      </c>
      <c r="N127" s="105" t="s">
        <v>380</v>
      </c>
      <c r="O127" s="108"/>
      <c r="P127" s="109"/>
      <c r="Q127" s="116"/>
      <c r="R127" s="116" t="s">
        <v>1712</v>
      </c>
    </row>
    <row r="128" spans="1:18" ht="54.75" customHeight="1" thickTop="1" thickBot="1" x14ac:dyDescent="0.25">
      <c r="A128" s="10">
        <v>613108122</v>
      </c>
      <c r="B128" s="16" t="s">
        <v>396</v>
      </c>
      <c r="C128" s="20" t="s">
        <v>1383</v>
      </c>
      <c r="D128" s="11" t="s">
        <v>1384</v>
      </c>
      <c r="E128" s="11" t="s">
        <v>396</v>
      </c>
      <c r="F128" s="11" t="s">
        <v>1376</v>
      </c>
      <c r="G128" s="11" t="s">
        <v>391</v>
      </c>
      <c r="H128" s="11">
        <v>160000</v>
      </c>
      <c r="I128" s="32">
        <v>340800</v>
      </c>
      <c r="J128" s="16" t="s">
        <v>1414</v>
      </c>
      <c r="K128" s="18" t="s">
        <v>362</v>
      </c>
      <c r="L128" s="12" t="s">
        <v>525</v>
      </c>
      <c r="M128" s="12" t="s">
        <v>524</v>
      </c>
      <c r="N128" s="11" t="s">
        <v>380</v>
      </c>
      <c r="O128" s="75"/>
      <c r="P128" s="27"/>
      <c r="Q128" s="69"/>
      <c r="R128" s="69"/>
    </row>
    <row r="129" spans="1:18" ht="58.5" customHeight="1" thickTop="1" thickBot="1" x14ac:dyDescent="0.25">
      <c r="A129" s="10">
        <v>613108123</v>
      </c>
      <c r="B129" s="16" t="s">
        <v>396</v>
      </c>
      <c r="C129" s="20" t="s">
        <v>1383</v>
      </c>
      <c r="D129" s="11" t="s">
        <v>1384</v>
      </c>
      <c r="E129" s="11" t="s">
        <v>396</v>
      </c>
      <c r="F129" s="11" t="s">
        <v>1376</v>
      </c>
      <c r="G129" s="11" t="s">
        <v>391</v>
      </c>
      <c r="H129" s="11">
        <v>160000</v>
      </c>
      <c r="I129" s="32">
        <v>340800</v>
      </c>
      <c r="J129" s="16" t="s">
        <v>1414</v>
      </c>
      <c r="K129" s="18" t="s">
        <v>362</v>
      </c>
      <c r="L129" s="12" t="s">
        <v>526</v>
      </c>
      <c r="M129" s="12" t="s">
        <v>527</v>
      </c>
      <c r="N129" s="11" t="s">
        <v>380</v>
      </c>
      <c r="O129" s="75"/>
      <c r="P129" s="27"/>
      <c r="Q129" s="69"/>
      <c r="R129" s="69"/>
    </row>
    <row r="130" spans="1:18" ht="61.5" customHeight="1" thickTop="1" thickBot="1" x14ac:dyDescent="0.25">
      <c r="A130" s="10">
        <v>613108124</v>
      </c>
      <c r="B130" s="16" t="s">
        <v>396</v>
      </c>
      <c r="C130" s="20" t="s">
        <v>1383</v>
      </c>
      <c r="D130" s="11" t="s">
        <v>1384</v>
      </c>
      <c r="E130" s="11" t="s">
        <v>396</v>
      </c>
      <c r="F130" s="11" t="s">
        <v>1376</v>
      </c>
      <c r="G130" s="11" t="s">
        <v>391</v>
      </c>
      <c r="H130" s="11">
        <v>160000</v>
      </c>
      <c r="I130" s="32">
        <v>340800</v>
      </c>
      <c r="J130" s="16" t="s">
        <v>1414</v>
      </c>
      <c r="K130" s="18" t="s">
        <v>362</v>
      </c>
      <c r="L130" s="12" t="s">
        <v>529</v>
      </c>
      <c r="M130" s="12" t="s">
        <v>528</v>
      </c>
      <c r="N130" s="11" t="s">
        <v>380</v>
      </c>
      <c r="O130" s="75"/>
      <c r="P130" s="27"/>
      <c r="Q130" s="69"/>
      <c r="R130" s="69"/>
    </row>
    <row r="131" spans="1:18" ht="70.5" customHeight="1" thickTop="1" thickBot="1" x14ac:dyDescent="0.25">
      <c r="A131" s="10">
        <v>613108125</v>
      </c>
      <c r="B131" s="16" t="s">
        <v>396</v>
      </c>
      <c r="C131" s="20" t="s">
        <v>1530</v>
      </c>
      <c r="D131" s="11" t="s">
        <v>1378</v>
      </c>
      <c r="E131" s="11" t="s">
        <v>396</v>
      </c>
      <c r="F131" s="11" t="s">
        <v>1376</v>
      </c>
      <c r="G131" s="11"/>
      <c r="H131" s="11">
        <v>49000</v>
      </c>
      <c r="I131" s="32">
        <f>4563697.53/2142581*49000</f>
        <v>104370.00000000001</v>
      </c>
      <c r="J131" s="16" t="s">
        <v>1414</v>
      </c>
      <c r="K131" s="18" t="s">
        <v>531</v>
      </c>
      <c r="L131" s="12" t="s">
        <v>532</v>
      </c>
      <c r="M131" s="12" t="s">
        <v>530</v>
      </c>
      <c r="N131" s="11" t="s">
        <v>380</v>
      </c>
      <c r="O131" s="75"/>
      <c r="P131" s="27"/>
      <c r="Q131" s="69"/>
      <c r="R131" s="69"/>
    </row>
    <row r="132" spans="1:18" ht="71.25" customHeight="1" thickTop="1" thickBot="1" x14ac:dyDescent="0.25">
      <c r="A132" s="10">
        <v>613108126</v>
      </c>
      <c r="B132" s="16" t="s">
        <v>396</v>
      </c>
      <c r="C132" s="20" t="s">
        <v>1523</v>
      </c>
      <c r="D132" s="11" t="s">
        <v>1377</v>
      </c>
      <c r="E132" s="11" t="s">
        <v>396</v>
      </c>
      <c r="F132" s="11" t="s">
        <v>1376</v>
      </c>
      <c r="G132" s="11"/>
      <c r="H132" s="11">
        <v>56000</v>
      </c>
      <c r="I132" s="32">
        <f>5383093.62/2527274*56000</f>
        <v>119280</v>
      </c>
      <c r="J132" s="16" t="s">
        <v>1414</v>
      </c>
      <c r="K132" s="18" t="s">
        <v>534</v>
      </c>
      <c r="L132" s="12" t="s">
        <v>535</v>
      </c>
      <c r="M132" s="12" t="s">
        <v>533</v>
      </c>
      <c r="N132" s="11" t="s">
        <v>380</v>
      </c>
      <c r="O132" s="75"/>
      <c r="P132" s="27"/>
      <c r="Q132" s="69"/>
      <c r="R132" s="69"/>
    </row>
    <row r="133" spans="1:18" ht="61.15" customHeight="1" thickTop="1" thickBot="1" x14ac:dyDescent="0.25">
      <c r="A133" s="10">
        <v>613108127</v>
      </c>
      <c r="B133" s="16" t="s">
        <v>396</v>
      </c>
      <c r="C133" s="20" t="s">
        <v>1531</v>
      </c>
      <c r="D133" s="11" t="s">
        <v>1378</v>
      </c>
      <c r="E133" s="11" t="s">
        <v>396</v>
      </c>
      <c r="F133" s="11" t="s">
        <v>1376</v>
      </c>
      <c r="G133" s="11"/>
      <c r="H133" s="11">
        <v>49000</v>
      </c>
      <c r="I133" s="32">
        <f>4563697.53/2142581*49000</f>
        <v>104370.00000000001</v>
      </c>
      <c r="J133" s="16" t="s">
        <v>1414</v>
      </c>
      <c r="K133" s="18" t="s">
        <v>531</v>
      </c>
      <c r="L133" s="12" t="s">
        <v>537</v>
      </c>
      <c r="M133" s="12" t="s">
        <v>536</v>
      </c>
      <c r="N133" s="11" t="s">
        <v>380</v>
      </c>
      <c r="O133" s="75"/>
      <c r="P133" s="27"/>
      <c r="Q133" s="69"/>
      <c r="R133" s="69"/>
    </row>
    <row r="134" spans="1:18" ht="68.25" customHeight="1" thickTop="1" thickBot="1" x14ac:dyDescent="0.25">
      <c r="A134" s="10">
        <v>613108128</v>
      </c>
      <c r="B134" s="16" t="s">
        <v>396</v>
      </c>
      <c r="C134" s="20" t="s">
        <v>1532</v>
      </c>
      <c r="D134" s="11" t="s">
        <v>1378</v>
      </c>
      <c r="E134" s="11" t="s">
        <v>396</v>
      </c>
      <c r="F134" s="11" t="s">
        <v>1376</v>
      </c>
      <c r="G134" s="11"/>
      <c r="H134" s="11">
        <v>49000</v>
      </c>
      <c r="I134" s="32">
        <f>4563697.53/2142581*49000</f>
        <v>104370.00000000001</v>
      </c>
      <c r="J134" s="16" t="s">
        <v>1414</v>
      </c>
      <c r="K134" s="18" t="s">
        <v>531</v>
      </c>
      <c r="L134" s="12" t="s">
        <v>539</v>
      </c>
      <c r="M134" s="12" t="s">
        <v>538</v>
      </c>
      <c r="N134" s="11" t="s">
        <v>380</v>
      </c>
      <c r="O134" s="75"/>
      <c r="P134" s="27"/>
      <c r="Q134" s="69"/>
      <c r="R134" s="69"/>
    </row>
    <row r="135" spans="1:18" ht="68.25" customHeight="1" thickTop="1" thickBot="1" x14ac:dyDescent="0.25">
      <c r="A135" s="10">
        <v>613108129</v>
      </c>
      <c r="B135" s="16" t="s">
        <v>396</v>
      </c>
      <c r="C135" s="20" t="s">
        <v>1531</v>
      </c>
      <c r="D135" s="11" t="s">
        <v>1378</v>
      </c>
      <c r="E135" s="11" t="s">
        <v>396</v>
      </c>
      <c r="F135" s="11" t="s">
        <v>1376</v>
      </c>
      <c r="G135" s="11"/>
      <c r="H135" s="11">
        <v>49000</v>
      </c>
      <c r="I135" s="32">
        <f>4563697.53/2142581*49000</f>
        <v>104370.00000000001</v>
      </c>
      <c r="J135" s="16" t="s">
        <v>1414</v>
      </c>
      <c r="K135" s="18" t="s">
        <v>531</v>
      </c>
      <c r="L135" s="12" t="s">
        <v>541</v>
      </c>
      <c r="M135" s="12" t="s">
        <v>540</v>
      </c>
      <c r="N135" s="11" t="s">
        <v>380</v>
      </c>
      <c r="O135" s="75"/>
      <c r="P135" s="27"/>
      <c r="Q135" s="69"/>
      <c r="R135" s="69"/>
    </row>
    <row r="136" spans="1:18" ht="72" customHeight="1" thickTop="1" thickBot="1" x14ac:dyDescent="0.25">
      <c r="A136" s="10">
        <v>613108130</v>
      </c>
      <c r="B136" s="16" t="s">
        <v>396</v>
      </c>
      <c r="C136" s="20" t="s">
        <v>1523</v>
      </c>
      <c r="D136" s="11" t="s">
        <v>1377</v>
      </c>
      <c r="E136" s="11" t="s">
        <v>396</v>
      </c>
      <c r="F136" s="11" t="s">
        <v>1376</v>
      </c>
      <c r="G136" s="11"/>
      <c r="H136" s="11">
        <v>112000</v>
      </c>
      <c r="I136" s="32">
        <f>5383093.62/2527274*H136</f>
        <v>238560</v>
      </c>
      <c r="J136" s="16" t="s">
        <v>1414</v>
      </c>
      <c r="K136" s="18" t="s">
        <v>534</v>
      </c>
      <c r="L136" s="12" t="s">
        <v>543</v>
      </c>
      <c r="M136" s="12" t="s">
        <v>542</v>
      </c>
      <c r="N136" s="11" t="s">
        <v>380</v>
      </c>
      <c r="O136" s="75"/>
      <c r="P136" s="27"/>
      <c r="Q136" s="69"/>
      <c r="R136" s="69"/>
    </row>
    <row r="137" spans="1:18" ht="71.25" customHeight="1" thickTop="1" thickBot="1" x14ac:dyDescent="0.25">
      <c r="A137" s="10">
        <v>613108131</v>
      </c>
      <c r="B137" s="16" t="s">
        <v>396</v>
      </c>
      <c r="C137" s="20" t="s">
        <v>1523</v>
      </c>
      <c r="D137" s="11" t="s">
        <v>1377</v>
      </c>
      <c r="E137" s="11" t="s">
        <v>396</v>
      </c>
      <c r="F137" s="11" t="s">
        <v>1376</v>
      </c>
      <c r="G137" s="11"/>
      <c r="H137" s="11">
        <v>56000</v>
      </c>
      <c r="I137" s="32">
        <f>5383093.62/2527274*H137</f>
        <v>119280</v>
      </c>
      <c r="J137" s="16" t="s">
        <v>1414</v>
      </c>
      <c r="K137" s="18" t="s">
        <v>534</v>
      </c>
      <c r="L137" s="12" t="s">
        <v>545</v>
      </c>
      <c r="M137" s="12" t="s">
        <v>544</v>
      </c>
      <c r="N137" s="11" t="s">
        <v>380</v>
      </c>
      <c r="O137" s="75"/>
      <c r="P137" s="27"/>
      <c r="Q137" s="69"/>
      <c r="R137" s="69"/>
    </row>
    <row r="138" spans="1:18" ht="67.5" customHeight="1" thickTop="1" thickBot="1" x14ac:dyDescent="0.25">
      <c r="A138" s="10">
        <v>613108132</v>
      </c>
      <c r="B138" s="16" t="s">
        <v>396</v>
      </c>
      <c r="C138" s="20" t="s">
        <v>1523</v>
      </c>
      <c r="D138" s="11" t="s">
        <v>1377</v>
      </c>
      <c r="E138" s="11" t="s">
        <v>396</v>
      </c>
      <c r="F138" s="11" t="s">
        <v>1376</v>
      </c>
      <c r="G138" s="11"/>
      <c r="H138" s="11">
        <v>56000</v>
      </c>
      <c r="I138" s="32">
        <f>5383093.62/2527274*H138</f>
        <v>119280</v>
      </c>
      <c r="J138" s="16" t="s">
        <v>1414</v>
      </c>
      <c r="K138" s="18" t="s">
        <v>534</v>
      </c>
      <c r="L138" s="12" t="s">
        <v>547</v>
      </c>
      <c r="M138" s="12" t="s">
        <v>546</v>
      </c>
      <c r="N138" s="11" t="s">
        <v>380</v>
      </c>
      <c r="O138" s="75"/>
      <c r="P138" s="27"/>
      <c r="Q138" s="69"/>
      <c r="R138" s="69"/>
    </row>
    <row r="139" spans="1:18" ht="72" customHeight="1" thickTop="1" thickBot="1" x14ac:dyDescent="0.25">
      <c r="A139" s="10">
        <v>613108133</v>
      </c>
      <c r="B139" s="16" t="s">
        <v>396</v>
      </c>
      <c r="C139" s="20" t="s">
        <v>1523</v>
      </c>
      <c r="D139" s="11" t="s">
        <v>1488</v>
      </c>
      <c r="E139" s="11" t="s">
        <v>396</v>
      </c>
      <c r="F139" s="11" t="s">
        <v>1376</v>
      </c>
      <c r="G139" s="11"/>
      <c r="H139" s="11">
        <v>49000</v>
      </c>
      <c r="I139" s="32">
        <f>3141705.27/1474979*49000</f>
        <v>104370</v>
      </c>
      <c r="J139" s="16" t="s">
        <v>1414</v>
      </c>
      <c r="K139" s="18" t="s">
        <v>531</v>
      </c>
      <c r="L139" s="12" t="s">
        <v>549</v>
      </c>
      <c r="M139" s="12" t="s">
        <v>548</v>
      </c>
      <c r="N139" s="11" t="s">
        <v>380</v>
      </c>
      <c r="O139" s="75"/>
      <c r="P139" s="27"/>
      <c r="Q139" s="69"/>
      <c r="R139" s="69"/>
    </row>
    <row r="140" spans="1:18" ht="69.75" customHeight="1" thickTop="1" thickBot="1" x14ac:dyDescent="0.25">
      <c r="A140" s="10">
        <v>613108134</v>
      </c>
      <c r="B140" s="16" t="s">
        <v>396</v>
      </c>
      <c r="C140" s="20" t="s">
        <v>1533</v>
      </c>
      <c r="D140" s="11" t="s">
        <v>1491</v>
      </c>
      <c r="E140" s="11" t="s">
        <v>396</v>
      </c>
      <c r="F140" s="11" t="s">
        <v>1376</v>
      </c>
      <c r="G140" s="11"/>
      <c r="H140" s="11">
        <v>64000</v>
      </c>
      <c r="I140" s="32">
        <f>1088758.02/511154*64000</f>
        <v>136320</v>
      </c>
      <c r="J140" s="16" t="s">
        <v>1414</v>
      </c>
      <c r="K140" s="18" t="s">
        <v>531</v>
      </c>
      <c r="L140" s="12" t="s">
        <v>551</v>
      </c>
      <c r="M140" s="12" t="s">
        <v>550</v>
      </c>
      <c r="N140" s="11" t="s">
        <v>380</v>
      </c>
      <c r="O140" s="75"/>
      <c r="P140" s="27"/>
      <c r="Q140" s="69"/>
      <c r="R140" s="69"/>
    </row>
    <row r="141" spans="1:18" ht="69.75" customHeight="1" thickTop="1" thickBot="1" x14ac:dyDescent="0.25">
      <c r="A141" s="10">
        <v>613108135</v>
      </c>
      <c r="B141" s="16" t="s">
        <v>396</v>
      </c>
      <c r="C141" s="20" t="s">
        <v>1511</v>
      </c>
      <c r="D141" s="11" t="s">
        <v>1488</v>
      </c>
      <c r="E141" s="11" t="s">
        <v>396</v>
      </c>
      <c r="F141" s="11" t="s">
        <v>1376</v>
      </c>
      <c r="G141" s="11"/>
      <c r="H141" s="11">
        <v>49000</v>
      </c>
      <c r="I141" s="32">
        <f>3141705.27/1474979*49000</f>
        <v>104370</v>
      </c>
      <c r="J141" s="16" t="s">
        <v>1414</v>
      </c>
      <c r="K141" s="18" t="s">
        <v>531</v>
      </c>
      <c r="L141" s="12" t="s">
        <v>615</v>
      </c>
      <c r="M141" s="12" t="s">
        <v>140</v>
      </c>
      <c r="N141" s="11" t="s">
        <v>380</v>
      </c>
      <c r="O141" s="75"/>
      <c r="P141" s="27"/>
      <c r="Q141" s="69"/>
      <c r="R141" s="69"/>
    </row>
    <row r="142" spans="1:18" ht="72" customHeight="1" thickTop="1" thickBot="1" x14ac:dyDescent="0.25">
      <c r="A142" s="10">
        <v>613108136</v>
      </c>
      <c r="B142" s="16" t="s">
        <v>396</v>
      </c>
      <c r="C142" s="20" t="s">
        <v>1534</v>
      </c>
      <c r="D142" s="11" t="s">
        <v>1491</v>
      </c>
      <c r="E142" s="11" t="s">
        <v>396</v>
      </c>
      <c r="F142" s="11" t="s">
        <v>1376</v>
      </c>
      <c r="G142" s="11"/>
      <c r="H142" s="11">
        <v>64000</v>
      </c>
      <c r="I142" s="32">
        <f>1088758.02/511154*64000</f>
        <v>136320</v>
      </c>
      <c r="J142" s="16" t="s">
        <v>1414</v>
      </c>
      <c r="K142" s="18" t="s">
        <v>531</v>
      </c>
      <c r="L142" s="12" t="s">
        <v>552</v>
      </c>
      <c r="M142" s="12" t="s">
        <v>217</v>
      </c>
      <c r="N142" s="11" t="s">
        <v>380</v>
      </c>
      <c r="O142" s="75"/>
      <c r="P142" s="27"/>
      <c r="Q142" s="69"/>
      <c r="R142" s="69"/>
    </row>
    <row r="143" spans="1:18" ht="64.150000000000006" customHeight="1" thickTop="1" thickBot="1" x14ac:dyDescent="0.25">
      <c r="A143" s="10">
        <v>613108137</v>
      </c>
      <c r="B143" s="16" t="s">
        <v>396</v>
      </c>
      <c r="C143" s="20" t="s">
        <v>1511</v>
      </c>
      <c r="D143" s="11" t="s">
        <v>1488</v>
      </c>
      <c r="E143" s="11" t="s">
        <v>396</v>
      </c>
      <c r="F143" s="11" t="s">
        <v>1376</v>
      </c>
      <c r="G143" s="11"/>
      <c r="H143" s="11">
        <v>49000</v>
      </c>
      <c r="I143" s="32">
        <f>3141705.27/1474979*49000</f>
        <v>104370</v>
      </c>
      <c r="J143" s="16" t="s">
        <v>1414</v>
      </c>
      <c r="K143" s="18" t="s">
        <v>531</v>
      </c>
      <c r="L143" s="12" t="s">
        <v>219</v>
      </c>
      <c r="M143" s="12" t="s">
        <v>218</v>
      </c>
      <c r="N143" s="11" t="s">
        <v>380</v>
      </c>
      <c r="O143" s="75"/>
      <c r="P143" s="27"/>
      <c r="Q143" s="69"/>
      <c r="R143" s="69"/>
    </row>
    <row r="144" spans="1:18" ht="69.75" customHeight="1" thickTop="1" thickBot="1" x14ac:dyDescent="0.25">
      <c r="A144" s="10">
        <v>613108138</v>
      </c>
      <c r="B144" s="16" t="s">
        <v>396</v>
      </c>
      <c r="C144" s="20" t="s">
        <v>1534</v>
      </c>
      <c r="D144" s="11" t="s">
        <v>1491</v>
      </c>
      <c r="E144" s="11" t="s">
        <v>396</v>
      </c>
      <c r="F144" s="11" t="s">
        <v>1376</v>
      </c>
      <c r="G144" s="11"/>
      <c r="H144" s="11">
        <v>64000</v>
      </c>
      <c r="I144" s="32">
        <f>1088758.02/511154*64000</f>
        <v>136320</v>
      </c>
      <c r="J144" s="16" t="s">
        <v>1414</v>
      </c>
      <c r="K144" s="18" t="s">
        <v>531</v>
      </c>
      <c r="L144" s="12" t="s">
        <v>221</v>
      </c>
      <c r="M144" s="12" t="s">
        <v>220</v>
      </c>
      <c r="N144" s="11" t="s">
        <v>380</v>
      </c>
      <c r="O144" s="75"/>
      <c r="P144" s="27"/>
      <c r="Q144" s="69"/>
      <c r="R144" s="69"/>
    </row>
    <row r="145" spans="1:18" ht="69" customHeight="1" thickTop="1" thickBot="1" x14ac:dyDescent="0.25">
      <c r="A145" s="10">
        <v>613108139</v>
      </c>
      <c r="B145" s="16" t="s">
        <v>396</v>
      </c>
      <c r="C145" s="20" t="s">
        <v>1511</v>
      </c>
      <c r="D145" s="11" t="s">
        <v>1488</v>
      </c>
      <c r="E145" s="11" t="s">
        <v>396</v>
      </c>
      <c r="F145" s="11" t="s">
        <v>1376</v>
      </c>
      <c r="G145" s="11"/>
      <c r="H145" s="11">
        <v>49000</v>
      </c>
      <c r="I145" s="32">
        <f>3141705.27/1474979*49000</f>
        <v>104370</v>
      </c>
      <c r="J145" s="16" t="s">
        <v>1414</v>
      </c>
      <c r="K145" s="18" t="s">
        <v>531</v>
      </c>
      <c r="L145" s="12" t="s">
        <v>223</v>
      </c>
      <c r="M145" s="12" t="s">
        <v>222</v>
      </c>
      <c r="N145" s="11" t="s">
        <v>380</v>
      </c>
      <c r="O145" s="75"/>
      <c r="P145" s="27"/>
      <c r="Q145" s="69"/>
      <c r="R145" s="69"/>
    </row>
    <row r="146" spans="1:18" ht="70.5" customHeight="1" thickTop="1" thickBot="1" x14ac:dyDescent="0.25">
      <c r="A146" s="10">
        <v>613108140</v>
      </c>
      <c r="B146" s="16" t="s">
        <v>396</v>
      </c>
      <c r="C146" s="20" t="s">
        <v>1533</v>
      </c>
      <c r="D146" s="11" t="s">
        <v>1491</v>
      </c>
      <c r="E146" s="11" t="s">
        <v>396</v>
      </c>
      <c r="F146" s="11" t="s">
        <v>1376</v>
      </c>
      <c r="G146" s="11"/>
      <c r="H146" s="11">
        <v>64000</v>
      </c>
      <c r="I146" s="32">
        <f>1088758.02/511154*64000</f>
        <v>136320</v>
      </c>
      <c r="J146" s="16" t="s">
        <v>1414</v>
      </c>
      <c r="K146" s="18" t="s">
        <v>531</v>
      </c>
      <c r="L146" s="12" t="s">
        <v>225</v>
      </c>
      <c r="M146" s="12" t="s">
        <v>224</v>
      </c>
      <c r="N146" s="11" t="s">
        <v>380</v>
      </c>
      <c r="O146" s="75"/>
      <c r="P146" s="27"/>
      <c r="Q146" s="69"/>
      <c r="R146" s="69"/>
    </row>
    <row r="147" spans="1:18" ht="65.25" customHeight="1" thickTop="1" thickBot="1" x14ac:dyDescent="0.25">
      <c r="A147" s="10">
        <v>613108141</v>
      </c>
      <c r="B147" s="16" t="s">
        <v>396</v>
      </c>
      <c r="C147" s="20" t="s">
        <v>1535</v>
      </c>
      <c r="D147" s="11" t="s">
        <v>1502</v>
      </c>
      <c r="E147" s="11" t="s">
        <v>396</v>
      </c>
      <c r="F147" s="11" t="s">
        <v>1376</v>
      </c>
      <c r="G147" s="11"/>
      <c r="H147" s="11">
        <v>49000</v>
      </c>
      <c r="I147" s="32">
        <f>2940275.43/1380411*49000</f>
        <v>104370.00000000001</v>
      </c>
      <c r="J147" s="16" t="s">
        <v>1414</v>
      </c>
      <c r="K147" s="18" t="s">
        <v>531</v>
      </c>
      <c r="L147" s="12" t="s">
        <v>227</v>
      </c>
      <c r="M147" s="12" t="s">
        <v>226</v>
      </c>
      <c r="N147" s="11" t="s">
        <v>380</v>
      </c>
      <c r="O147" s="75"/>
      <c r="P147" s="27"/>
      <c r="Q147" s="69"/>
      <c r="R147" s="69"/>
    </row>
    <row r="148" spans="1:18" ht="65.25" customHeight="1" thickTop="1" thickBot="1" x14ac:dyDescent="0.25">
      <c r="A148" s="10">
        <v>613108142</v>
      </c>
      <c r="B148" s="103" t="s">
        <v>396</v>
      </c>
      <c r="C148" s="104" t="s">
        <v>228</v>
      </c>
      <c r="D148" s="105" t="s">
        <v>593</v>
      </c>
      <c r="E148" s="105" t="s">
        <v>396</v>
      </c>
      <c r="F148" s="105" t="s">
        <v>1376</v>
      </c>
      <c r="G148" s="105"/>
      <c r="H148" s="105">
        <v>60000</v>
      </c>
      <c r="I148" s="106">
        <v>0</v>
      </c>
      <c r="J148" s="103" t="s">
        <v>1414</v>
      </c>
      <c r="K148" s="111" t="s">
        <v>531</v>
      </c>
      <c r="L148" s="107" t="s">
        <v>230</v>
      </c>
      <c r="M148" s="107" t="s">
        <v>229</v>
      </c>
      <c r="N148" s="105" t="s">
        <v>380</v>
      </c>
      <c r="O148" s="108"/>
      <c r="P148" s="109"/>
      <c r="Q148" s="116"/>
      <c r="R148" s="110" t="s">
        <v>1224</v>
      </c>
    </row>
    <row r="149" spans="1:18" ht="68.25" customHeight="1" thickTop="1" thickBot="1" x14ac:dyDescent="0.25">
      <c r="A149" s="10">
        <v>613108143</v>
      </c>
      <c r="B149" s="16" t="s">
        <v>396</v>
      </c>
      <c r="C149" s="20" t="s">
        <v>1536</v>
      </c>
      <c r="D149" s="11" t="s">
        <v>1463</v>
      </c>
      <c r="E149" s="11" t="s">
        <v>396</v>
      </c>
      <c r="F149" s="11" t="s">
        <v>1376</v>
      </c>
      <c r="G149" s="11"/>
      <c r="H149" s="11">
        <v>49000</v>
      </c>
      <c r="I149" s="32">
        <f>2628236.82/1233914*49000</f>
        <v>104370</v>
      </c>
      <c r="J149" s="16" t="s">
        <v>1414</v>
      </c>
      <c r="K149" s="18" t="s">
        <v>531</v>
      </c>
      <c r="L149" s="12" t="s">
        <v>368</v>
      </c>
      <c r="M149" s="12" t="s">
        <v>367</v>
      </c>
      <c r="N149" s="11" t="s">
        <v>380</v>
      </c>
      <c r="O149" s="75"/>
      <c r="P149" s="27"/>
      <c r="Q149" s="69"/>
      <c r="R149" s="69"/>
    </row>
    <row r="150" spans="1:18" ht="69" customHeight="1" thickTop="1" thickBot="1" x14ac:dyDescent="0.25">
      <c r="A150" s="10">
        <v>613108144</v>
      </c>
      <c r="B150" s="16" t="s">
        <v>396</v>
      </c>
      <c r="C150" s="20" t="s">
        <v>1537</v>
      </c>
      <c r="D150" s="11" t="s">
        <v>1466</v>
      </c>
      <c r="E150" s="11" t="s">
        <v>396</v>
      </c>
      <c r="F150" s="11" t="s">
        <v>1376</v>
      </c>
      <c r="G150" s="11"/>
      <c r="H150" s="11">
        <v>63000</v>
      </c>
      <c r="I150" s="32">
        <f>2566202.7/1204790*63000</f>
        <v>134190.00000000003</v>
      </c>
      <c r="J150" s="16" t="s">
        <v>1414</v>
      </c>
      <c r="K150" s="18" t="s">
        <v>531</v>
      </c>
      <c r="L150" s="12" t="s">
        <v>370</v>
      </c>
      <c r="M150" s="12" t="s">
        <v>369</v>
      </c>
      <c r="N150" s="11" t="s">
        <v>380</v>
      </c>
      <c r="O150" s="75"/>
      <c r="P150" s="27"/>
      <c r="Q150" s="69"/>
      <c r="R150" s="69"/>
    </row>
    <row r="151" spans="1:18" ht="61.5" customHeight="1" thickTop="1" thickBot="1" x14ac:dyDescent="0.25">
      <c r="A151" s="10">
        <v>613108145</v>
      </c>
      <c r="B151" s="103" t="s">
        <v>396</v>
      </c>
      <c r="C151" s="104" t="s">
        <v>1538</v>
      </c>
      <c r="D151" s="105" t="s">
        <v>404</v>
      </c>
      <c r="E151" s="105" t="s">
        <v>396</v>
      </c>
      <c r="F151" s="105" t="s">
        <v>1376</v>
      </c>
      <c r="G151" s="105"/>
      <c r="H151" s="105">
        <v>57000</v>
      </c>
      <c r="I151" s="106">
        <v>55457.65</v>
      </c>
      <c r="J151" s="103" t="s">
        <v>1414</v>
      </c>
      <c r="K151" s="111" t="s">
        <v>531</v>
      </c>
      <c r="L151" s="107" t="s">
        <v>372</v>
      </c>
      <c r="M151" s="107" t="s">
        <v>371</v>
      </c>
      <c r="N151" s="105" t="s">
        <v>380</v>
      </c>
      <c r="O151" s="108"/>
      <c r="P151" s="109"/>
      <c r="Q151" s="116"/>
      <c r="R151" s="110" t="s">
        <v>1219</v>
      </c>
    </row>
    <row r="152" spans="1:18" ht="69" customHeight="1" thickTop="1" thickBot="1" x14ac:dyDescent="0.25">
      <c r="A152" s="10">
        <v>613108146</v>
      </c>
      <c r="B152" s="16" t="s">
        <v>396</v>
      </c>
      <c r="C152" s="20" t="s">
        <v>1539</v>
      </c>
      <c r="D152" s="11" t="s">
        <v>1543</v>
      </c>
      <c r="E152" s="11" t="s">
        <v>396</v>
      </c>
      <c r="F152" s="11" t="s">
        <v>1376</v>
      </c>
      <c r="G152" s="11"/>
      <c r="H152" s="11">
        <v>49000</v>
      </c>
      <c r="I152" s="32">
        <f>3780409.2/1774840*49000</f>
        <v>104370</v>
      </c>
      <c r="J152" s="16" t="s">
        <v>1414</v>
      </c>
      <c r="K152" s="18" t="s">
        <v>375</v>
      </c>
      <c r="L152" s="12" t="s">
        <v>374</v>
      </c>
      <c r="M152" s="12" t="s">
        <v>373</v>
      </c>
      <c r="N152" s="11" t="s">
        <v>380</v>
      </c>
      <c r="O152" s="75"/>
      <c r="P152" s="27"/>
      <c r="Q152" s="69"/>
      <c r="R152" s="69"/>
    </row>
    <row r="153" spans="1:18" ht="69" customHeight="1" thickTop="1" thickBot="1" x14ac:dyDescent="0.25">
      <c r="A153" s="10">
        <v>613108147</v>
      </c>
      <c r="B153" s="16" t="s">
        <v>396</v>
      </c>
      <c r="C153" s="20" t="s">
        <v>1540</v>
      </c>
      <c r="D153" s="11" t="s">
        <v>1544</v>
      </c>
      <c r="E153" s="11" t="s">
        <v>396</v>
      </c>
      <c r="F153" s="11" t="s">
        <v>1376</v>
      </c>
      <c r="G153" s="11"/>
      <c r="H153" s="11">
        <v>62000</v>
      </c>
      <c r="I153" s="32">
        <f>4635878.97/2176469*62000</f>
        <v>132060</v>
      </c>
      <c r="J153" s="16" t="s">
        <v>1414</v>
      </c>
      <c r="K153" s="18" t="s">
        <v>375</v>
      </c>
      <c r="L153" s="12" t="s">
        <v>377</v>
      </c>
      <c r="M153" s="12" t="s">
        <v>376</v>
      </c>
      <c r="N153" s="11" t="s">
        <v>380</v>
      </c>
      <c r="O153" s="75"/>
      <c r="P153" s="27"/>
      <c r="Q153" s="69"/>
      <c r="R153" s="69"/>
    </row>
    <row r="154" spans="1:18" ht="59.25" customHeight="1" thickTop="1" thickBot="1" x14ac:dyDescent="0.25">
      <c r="A154" s="10">
        <v>613108148</v>
      </c>
      <c r="B154" s="16" t="s">
        <v>396</v>
      </c>
      <c r="C154" s="20" t="s">
        <v>1541</v>
      </c>
      <c r="D154" s="11" t="s">
        <v>1504</v>
      </c>
      <c r="E154" s="11" t="s">
        <v>396</v>
      </c>
      <c r="F154" s="11" t="s">
        <v>1376</v>
      </c>
      <c r="G154" s="11"/>
      <c r="H154" s="11">
        <v>49000</v>
      </c>
      <c r="I154" s="32">
        <f>3675421.5/1725550*49000</f>
        <v>104370</v>
      </c>
      <c r="J154" s="16" t="s">
        <v>1414</v>
      </c>
      <c r="K154" s="18" t="s">
        <v>375</v>
      </c>
      <c r="L154" s="12" t="s">
        <v>578</v>
      </c>
      <c r="M154" s="12" t="s">
        <v>577</v>
      </c>
      <c r="N154" s="11" t="s">
        <v>380</v>
      </c>
      <c r="O154" s="75"/>
      <c r="P154" s="27"/>
      <c r="Q154" s="69"/>
      <c r="R154" s="69"/>
    </row>
    <row r="155" spans="1:18" ht="57" customHeight="1" thickTop="1" thickBot="1" x14ac:dyDescent="0.25">
      <c r="A155" s="10">
        <v>613108149</v>
      </c>
      <c r="B155" s="103" t="s">
        <v>396</v>
      </c>
      <c r="C155" s="104" t="s">
        <v>1542</v>
      </c>
      <c r="D155" s="105" t="s">
        <v>597</v>
      </c>
      <c r="E155" s="105" t="s">
        <v>396</v>
      </c>
      <c r="F155" s="105" t="s">
        <v>1376</v>
      </c>
      <c r="G155" s="105"/>
      <c r="H155" s="105">
        <v>58000</v>
      </c>
      <c r="I155" s="106">
        <v>56901.35</v>
      </c>
      <c r="J155" s="103" t="s">
        <v>1414</v>
      </c>
      <c r="K155" s="111" t="s">
        <v>375</v>
      </c>
      <c r="L155" s="107" t="s">
        <v>580</v>
      </c>
      <c r="M155" s="107" t="s">
        <v>579</v>
      </c>
      <c r="N155" s="105" t="s">
        <v>380</v>
      </c>
      <c r="O155" s="108"/>
      <c r="P155" s="109"/>
      <c r="Q155" s="116"/>
      <c r="R155" s="110" t="s">
        <v>1503</v>
      </c>
    </row>
    <row r="156" spans="1:18" ht="60.75" customHeight="1" thickTop="1" thickBot="1" x14ac:dyDescent="0.25">
      <c r="A156" s="10">
        <v>613108150</v>
      </c>
      <c r="B156" s="16" t="s">
        <v>396</v>
      </c>
      <c r="C156" s="20" t="s">
        <v>1545</v>
      </c>
      <c r="D156" s="11" t="s">
        <v>1482</v>
      </c>
      <c r="E156" s="11" t="s">
        <v>396</v>
      </c>
      <c r="F156" s="11" t="s">
        <v>1376</v>
      </c>
      <c r="G156" s="11"/>
      <c r="H156" s="11">
        <v>49000</v>
      </c>
      <c r="I156" s="32">
        <f>2100082.02/985954*49000</f>
        <v>104370</v>
      </c>
      <c r="J156" s="16" t="s">
        <v>1414</v>
      </c>
      <c r="K156" s="18" t="s">
        <v>375</v>
      </c>
      <c r="L156" s="12" t="s">
        <v>582</v>
      </c>
      <c r="M156" s="12" t="s">
        <v>581</v>
      </c>
      <c r="N156" s="11" t="s">
        <v>380</v>
      </c>
      <c r="O156" s="75"/>
      <c r="P156" s="27"/>
      <c r="Q156" s="69"/>
      <c r="R156" s="69"/>
    </row>
    <row r="157" spans="1:18" ht="68.25" customHeight="1" thickTop="1" thickBot="1" x14ac:dyDescent="0.25">
      <c r="A157" s="10">
        <v>613108151</v>
      </c>
      <c r="B157" s="16" t="s">
        <v>396</v>
      </c>
      <c r="C157" s="20" t="s">
        <v>1546</v>
      </c>
      <c r="D157" s="11" t="s">
        <v>1484</v>
      </c>
      <c r="E157" s="11" t="s">
        <v>396</v>
      </c>
      <c r="F157" s="11" t="s">
        <v>1376</v>
      </c>
      <c r="G157" s="11"/>
      <c r="H157" s="11">
        <v>63000</v>
      </c>
      <c r="I157" s="32">
        <f>2297861.04/1078808*63000</f>
        <v>134190</v>
      </c>
      <c r="J157" s="16" t="s">
        <v>1414</v>
      </c>
      <c r="K157" s="18" t="s">
        <v>375</v>
      </c>
      <c r="L157" s="12" t="s">
        <v>584</v>
      </c>
      <c r="M157" s="12" t="s">
        <v>583</v>
      </c>
      <c r="N157" s="11" t="s">
        <v>380</v>
      </c>
      <c r="O157" s="75"/>
      <c r="P157" s="27"/>
      <c r="Q157" s="69"/>
      <c r="R157" s="69"/>
    </row>
    <row r="158" spans="1:18" ht="64.150000000000006" customHeight="1" thickTop="1" thickBot="1" x14ac:dyDescent="0.25">
      <c r="A158" s="10">
        <v>613108152</v>
      </c>
      <c r="B158" s="16" t="s">
        <v>396</v>
      </c>
      <c r="C158" s="20" t="s">
        <v>1547</v>
      </c>
      <c r="D158" s="11" t="s">
        <v>1466</v>
      </c>
      <c r="E158" s="11" t="s">
        <v>396</v>
      </c>
      <c r="F158" s="11" t="s">
        <v>1376</v>
      </c>
      <c r="G158" s="11"/>
      <c r="H158" s="11">
        <v>63000</v>
      </c>
      <c r="I158" s="32">
        <f>2566202.7/1204790*63000</f>
        <v>134190.00000000003</v>
      </c>
      <c r="J158" s="16" t="s">
        <v>1414</v>
      </c>
      <c r="K158" s="18" t="s">
        <v>586</v>
      </c>
      <c r="L158" s="12" t="s">
        <v>587</v>
      </c>
      <c r="M158" s="12" t="s">
        <v>585</v>
      </c>
      <c r="N158" s="11" t="s">
        <v>380</v>
      </c>
      <c r="O158" s="75"/>
      <c r="P158" s="27"/>
      <c r="Q158" s="69"/>
      <c r="R158" s="69"/>
    </row>
    <row r="159" spans="1:18" ht="63.6" customHeight="1" thickTop="1" thickBot="1" x14ac:dyDescent="0.25">
      <c r="A159" s="10">
        <v>613108153</v>
      </c>
      <c r="B159" s="16" t="s">
        <v>396</v>
      </c>
      <c r="C159" s="20" t="s">
        <v>1548</v>
      </c>
      <c r="D159" s="11" t="s">
        <v>1463</v>
      </c>
      <c r="E159" s="11" t="s">
        <v>396</v>
      </c>
      <c r="F159" s="11" t="s">
        <v>1376</v>
      </c>
      <c r="G159" s="11"/>
      <c r="H159" s="11">
        <v>49000</v>
      </c>
      <c r="I159" s="32">
        <f>2628236.82/1233914*49000</f>
        <v>104370</v>
      </c>
      <c r="J159" s="16" t="s">
        <v>1414</v>
      </c>
      <c r="K159" s="18" t="s">
        <v>586</v>
      </c>
      <c r="L159" s="12" t="s">
        <v>589</v>
      </c>
      <c r="M159" s="12" t="s">
        <v>588</v>
      </c>
      <c r="N159" s="11" t="s">
        <v>380</v>
      </c>
      <c r="O159" s="75"/>
      <c r="P159" s="27"/>
      <c r="Q159" s="69"/>
      <c r="R159" s="69"/>
    </row>
    <row r="160" spans="1:18" ht="70.5" customHeight="1" thickTop="1" thickBot="1" x14ac:dyDescent="0.25">
      <c r="A160" s="10">
        <v>613108154</v>
      </c>
      <c r="B160" s="16" t="s">
        <v>396</v>
      </c>
      <c r="C160" s="20" t="s">
        <v>1548</v>
      </c>
      <c r="D160" s="11" t="s">
        <v>1463</v>
      </c>
      <c r="E160" s="11" t="s">
        <v>396</v>
      </c>
      <c r="F160" s="11" t="s">
        <v>1376</v>
      </c>
      <c r="G160" s="11"/>
      <c r="H160" s="11">
        <v>49000</v>
      </c>
      <c r="I160" s="32">
        <f>I159</f>
        <v>104370</v>
      </c>
      <c r="J160" s="16" t="s">
        <v>1414</v>
      </c>
      <c r="K160" s="18" t="s">
        <v>586</v>
      </c>
      <c r="L160" s="12" t="s">
        <v>590</v>
      </c>
      <c r="M160" s="12" t="s">
        <v>591</v>
      </c>
      <c r="N160" s="11" t="s">
        <v>380</v>
      </c>
      <c r="O160" s="75"/>
      <c r="P160" s="27"/>
      <c r="Q160" s="69"/>
      <c r="R160" s="69"/>
    </row>
    <row r="161" spans="1:18" ht="71.25" customHeight="1" thickTop="1" thickBot="1" x14ac:dyDescent="0.25">
      <c r="A161" s="10">
        <v>613108155</v>
      </c>
      <c r="B161" s="16" t="s">
        <v>396</v>
      </c>
      <c r="C161" s="20" t="s">
        <v>1549</v>
      </c>
      <c r="D161" s="11" t="s">
        <v>1466</v>
      </c>
      <c r="E161" s="11" t="s">
        <v>396</v>
      </c>
      <c r="F161" s="11" t="s">
        <v>1376</v>
      </c>
      <c r="G161" s="11"/>
      <c r="H161" s="11">
        <v>63000</v>
      </c>
      <c r="I161" s="32">
        <f>2566202.7/1204790*63000</f>
        <v>134190.00000000003</v>
      </c>
      <c r="J161" s="16" t="s">
        <v>1414</v>
      </c>
      <c r="K161" s="18" t="s">
        <v>586</v>
      </c>
      <c r="L161" s="12" t="s">
        <v>592</v>
      </c>
      <c r="M161" s="12" t="s">
        <v>231</v>
      </c>
      <c r="N161" s="11" t="s">
        <v>380</v>
      </c>
      <c r="O161" s="75"/>
      <c r="P161" s="27"/>
      <c r="Q161" s="69"/>
      <c r="R161" s="69"/>
    </row>
    <row r="162" spans="1:18" ht="70.5" customHeight="1" thickTop="1" thickBot="1" x14ac:dyDescent="0.25">
      <c r="A162" s="10">
        <v>613108156</v>
      </c>
      <c r="B162" s="16" t="s">
        <v>396</v>
      </c>
      <c r="C162" s="20" t="s">
        <v>1550</v>
      </c>
      <c r="D162" s="11" t="s">
        <v>1543</v>
      </c>
      <c r="E162" s="11" t="s">
        <v>396</v>
      </c>
      <c r="F162" s="11" t="s">
        <v>1376</v>
      </c>
      <c r="G162" s="11"/>
      <c r="H162" s="11">
        <v>49000</v>
      </c>
      <c r="I162" s="32">
        <f>3780409.2/1774840*49000</f>
        <v>104370</v>
      </c>
      <c r="J162" s="16" t="s">
        <v>1414</v>
      </c>
      <c r="K162" s="18" t="s">
        <v>232</v>
      </c>
      <c r="L162" s="12" t="s">
        <v>233</v>
      </c>
      <c r="M162" s="12" t="s">
        <v>234</v>
      </c>
      <c r="N162" s="11" t="s">
        <v>380</v>
      </c>
      <c r="O162" s="75"/>
      <c r="P162" s="27"/>
      <c r="Q162" s="69"/>
      <c r="R162" s="69"/>
    </row>
    <row r="163" spans="1:18" ht="68.25" customHeight="1" thickTop="1" thickBot="1" x14ac:dyDescent="0.25">
      <c r="A163" s="10">
        <v>613108157</v>
      </c>
      <c r="B163" s="16" t="s">
        <v>396</v>
      </c>
      <c r="C163" s="20" t="s">
        <v>1551</v>
      </c>
      <c r="D163" s="11" t="s">
        <v>1544</v>
      </c>
      <c r="E163" s="11" t="s">
        <v>396</v>
      </c>
      <c r="F163" s="11" t="s">
        <v>1376</v>
      </c>
      <c r="G163" s="11"/>
      <c r="H163" s="11">
        <v>62000</v>
      </c>
      <c r="I163" s="32">
        <f>4635878.97/2176469*62000</f>
        <v>132060</v>
      </c>
      <c r="J163" s="16" t="s">
        <v>1414</v>
      </c>
      <c r="K163" s="18" t="s">
        <v>232</v>
      </c>
      <c r="L163" s="12" t="s">
        <v>235</v>
      </c>
      <c r="M163" s="12" t="s">
        <v>236</v>
      </c>
      <c r="N163" s="11" t="s">
        <v>380</v>
      </c>
      <c r="O163" s="75"/>
      <c r="P163" s="27"/>
      <c r="Q163" s="69"/>
      <c r="R163" s="69"/>
    </row>
    <row r="164" spans="1:18" ht="58.9" customHeight="1" thickTop="1" thickBot="1" x14ac:dyDescent="0.25">
      <c r="A164" s="10">
        <v>613108158</v>
      </c>
      <c r="B164" s="16" t="s">
        <v>396</v>
      </c>
      <c r="C164" s="20" t="s">
        <v>1552</v>
      </c>
      <c r="D164" s="11" t="s">
        <v>1543</v>
      </c>
      <c r="E164" s="11" t="s">
        <v>396</v>
      </c>
      <c r="F164" s="11" t="s">
        <v>1376</v>
      </c>
      <c r="G164" s="11"/>
      <c r="H164" s="11">
        <v>49000</v>
      </c>
      <c r="I164" s="32">
        <f>3780409.2/1774840*49000</f>
        <v>104370</v>
      </c>
      <c r="J164" s="16" t="s">
        <v>1414</v>
      </c>
      <c r="K164" s="18" t="s">
        <v>232</v>
      </c>
      <c r="L164" s="12" t="s">
        <v>237</v>
      </c>
      <c r="M164" s="12" t="s">
        <v>238</v>
      </c>
      <c r="N164" s="11" t="s">
        <v>380</v>
      </c>
      <c r="O164" s="75"/>
      <c r="P164" s="27"/>
      <c r="Q164" s="69"/>
      <c r="R164" s="69"/>
    </row>
    <row r="165" spans="1:18" ht="62.45" customHeight="1" thickTop="1" thickBot="1" x14ac:dyDescent="0.25">
      <c r="A165" s="10">
        <v>613108159</v>
      </c>
      <c r="B165" s="16" t="s">
        <v>396</v>
      </c>
      <c r="C165" s="20" t="s">
        <v>1551</v>
      </c>
      <c r="D165" s="11" t="s">
        <v>1544</v>
      </c>
      <c r="E165" s="11" t="s">
        <v>396</v>
      </c>
      <c r="F165" s="11" t="s">
        <v>1376</v>
      </c>
      <c r="G165" s="11"/>
      <c r="H165" s="11">
        <v>62000</v>
      </c>
      <c r="I165" s="32">
        <f>4635878.97/2176469*62000</f>
        <v>132060</v>
      </c>
      <c r="J165" s="16" t="s">
        <v>1414</v>
      </c>
      <c r="K165" s="18" t="s">
        <v>232</v>
      </c>
      <c r="L165" s="12" t="s">
        <v>239</v>
      </c>
      <c r="M165" s="12" t="s">
        <v>240</v>
      </c>
      <c r="N165" s="11" t="s">
        <v>380</v>
      </c>
      <c r="O165" s="75"/>
      <c r="P165" s="27"/>
      <c r="Q165" s="69"/>
      <c r="R165" s="69"/>
    </row>
    <row r="166" spans="1:18" ht="68.25" customHeight="1" thickTop="1" thickBot="1" x14ac:dyDescent="0.25">
      <c r="A166" s="10">
        <v>613108160</v>
      </c>
      <c r="B166" s="103" t="s">
        <v>396</v>
      </c>
      <c r="C166" s="104" t="s">
        <v>1553</v>
      </c>
      <c r="D166" s="105" t="s">
        <v>511</v>
      </c>
      <c r="E166" s="105" t="s">
        <v>396</v>
      </c>
      <c r="F166" s="105" t="s">
        <v>1376</v>
      </c>
      <c r="G166" s="105"/>
      <c r="H166" s="105">
        <v>61000</v>
      </c>
      <c r="I166" s="106">
        <v>0</v>
      </c>
      <c r="J166" s="103" t="s">
        <v>1414</v>
      </c>
      <c r="K166" s="111" t="s">
        <v>586</v>
      </c>
      <c r="L166" s="107" t="s">
        <v>241</v>
      </c>
      <c r="M166" s="107" t="s">
        <v>242</v>
      </c>
      <c r="N166" s="105" t="s">
        <v>380</v>
      </c>
      <c r="O166" s="108"/>
      <c r="P166" s="109"/>
      <c r="Q166" s="116"/>
      <c r="R166" s="110" t="s">
        <v>1201</v>
      </c>
    </row>
    <row r="167" spans="1:18" ht="61.9" customHeight="1" thickTop="1" thickBot="1" x14ac:dyDescent="0.25">
      <c r="A167" s="10">
        <v>613108161</v>
      </c>
      <c r="B167" s="16" t="s">
        <v>396</v>
      </c>
      <c r="C167" s="20" t="s">
        <v>1554</v>
      </c>
      <c r="D167" s="11" t="s">
        <v>1522</v>
      </c>
      <c r="E167" s="11" t="s">
        <v>396</v>
      </c>
      <c r="F167" s="11" t="s">
        <v>1376</v>
      </c>
      <c r="G167" s="11"/>
      <c r="H167" s="11">
        <v>49000</v>
      </c>
      <c r="I167" s="32">
        <f>1995094.32/936664*49000</f>
        <v>104370</v>
      </c>
      <c r="J167" s="16" t="s">
        <v>1414</v>
      </c>
      <c r="K167" s="18" t="s">
        <v>586</v>
      </c>
      <c r="L167" s="12" t="s">
        <v>243</v>
      </c>
      <c r="M167" s="12" t="s">
        <v>244</v>
      </c>
      <c r="N167" s="11" t="s">
        <v>380</v>
      </c>
      <c r="O167" s="75"/>
      <c r="P167" s="27"/>
      <c r="Q167" s="69"/>
      <c r="R167" s="69"/>
    </row>
    <row r="168" spans="1:18" ht="60.6" customHeight="1" thickTop="1" thickBot="1" x14ac:dyDescent="0.25">
      <c r="A168" s="10">
        <v>613108162</v>
      </c>
      <c r="B168" s="103" t="s">
        <v>396</v>
      </c>
      <c r="C168" s="104" t="s">
        <v>1555</v>
      </c>
      <c r="D168" s="105" t="s">
        <v>511</v>
      </c>
      <c r="E168" s="105" t="s">
        <v>396</v>
      </c>
      <c r="F168" s="105" t="s">
        <v>1376</v>
      </c>
      <c r="G168" s="105"/>
      <c r="H168" s="105">
        <v>61000</v>
      </c>
      <c r="I168" s="106">
        <v>0</v>
      </c>
      <c r="J168" s="103" t="s">
        <v>1414</v>
      </c>
      <c r="K168" s="111" t="s">
        <v>586</v>
      </c>
      <c r="L168" s="107" t="s">
        <v>245</v>
      </c>
      <c r="M168" s="107" t="s">
        <v>246</v>
      </c>
      <c r="N168" s="105" t="s">
        <v>380</v>
      </c>
      <c r="O168" s="108"/>
      <c r="P168" s="109"/>
      <c r="Q168" s="116"/>
      <c r="R168" s="110" t="s">
        <v>1201</v>
      </c>
    </row>
    <row r="169" spans="1:18" ht="61.9" customHeight="1" thickTop="1" thickBot="1" x14ac:dyDescent="0.25">
      <c r="A169" s="10">
        <v>613108163</v>
      </c>
      <c r="B169" s="16" t="s">
        <v>396</v>
      </c>
      <c r="C169" s="20" t="s">
        <v>1554</v>
      </c>
      <c r="D169" s="11" t="s">
        <v>1522</v>
      </c>
      <c r="E169" s="11" t="s">
        <v>396</v>
      </c>
      <c r="F169" s="11" t="s">
        <v>1376</v>
      </c>
      <c r="G169" s="11"/>
      <c r="H169" s="11">
        <v>49000</v>
      </c>
      <c r="I169" s="32">
        <f>1995094.32/936664*49000</f>
        <v>104370</v>
      </c>
      <c r="J169" s="16" t="s">
        <v>1414</v>
      </c>
      <c r="K169" s="18" t="s">
        <v>586</v>
      </c>
      <c r="L169" s="12" t="s">
        <v>247</v>
      </c>
      <c r="M169" s="12" t="s">
        <v>248</v>
      </c>
      <c r="N169" s="11" t="s">
        <v>380</v>
      </c>
      <c r="O169" s="75"/>
      <c r="P169" s="27"/>
      <c r="Q169" s="69"/>
      <c r="R169" s="69"/>
    </row>
    <row r="170" spans="1:18" ht="61.9" customHeight="1" thickTop="1" thickBot="1" x14ac:dyDescent="0.25">
      <c r="A170" s="10">
        <v>613108164</v>
      </c>
      <c r="B170" s="16" t="s">
        <v>396</v>
      </c>
      <c r="C170" s="20" t="s">
        <v>1554</v>
      </c>
      <c r="D170" s="11" t="s">
        <v>1522</v>
      </c>
      <c r="E170" s="11" t="s">
        <v>396</v>
      </c>
      <c r="F170" s="11" t="s">
        <v>1376</v>
      </c>
      <c r="G170" s="11"/>
      <c r="H170" s="11">
        <v>49000</v>
      </c>
      <c r="I170" s="32">
        <f>1995094.32/936664*49000</f>
        <v>104370</v>
      </c>
      <c r="J170" s="16" t="s">
        <v>1414</v>
      </c>
      <c r="K170" s="18" t="s">
        <v>586</v>
      </c>
      <c r="L170" s="12" t="s">
        <v>249</v>
      </c>
      <c r="M170" s="12" t="s">
        <v>250</v>
      </c>
      <c r="N170" s="11" t="s">
        <v>380</v>
      </c>
      <c r="O170" s="75"/>
      <c r="P170" s="27"/>
      <c r="Q170" s="69"/>
      <c r="R170" s="69"/>
    </row>
    <row r="171" spans="1:18" ht="63.6" customHeight="1" thickTop="1" thickBot="1" x14ac:dyDescent="0.25">
      <c r="A171" s="10">
        <v>613108165</v>
      </c>
      <c r="B171" s="16" t="s">
        <v>396</v>
      </c>
      <c r="C171" s="20" t="s">
        <v>1556</v>
      </c>
      <c r="D171" s="11" t="s">
        <v>1491</v>
      </c>
      <c r="E171" s="11" t="s">
        <v>396</v>
      </c>
      <c r="F171" s="11" t="s">
        <v>1376</v>
      </c>
      <c r="G171" s="11"/>
      <c r="H171" s="11">
        <v>64000</v>
      </c>
      <c r="I171" s="32">
        <f>1088758.02/511154*64000</f>
        <v>136320</v>
      </c>
      <c r="J171" s="16" t="s">
        <v>1414</v>
      </c>
      <c r="K171" s="18" t="s">
        <v>586</v>
      </c>
      <c r="L171" s="12" t="s">
        <v>251</v>
      </c>
      <c r="M171" s="12" t="s">
        <v>252</v>
      </c>
      <c r="N171" s="11" t="s">
        <v>380</v>
      </c>
      <c r="O171" s="75"/>
      <c r="P171" s="27"/>
      <c r="Q171" s="69"/>
      <c r="R171" s="69"/>
    </row>
    <row r="172" spans="1:18" ht="70.5" customHeight="1" thickTop="1" thickBot="1" x14ac:dyDescent="0.25">
      <c r="A172" s="10">
        <v>613108166</v>
      </c>
      <c r="B172" s="16" t="s">
        <v>396</v>
      </c>
      <c r="C172" s="20" t="s">
        <v>1557</v>
      </c>
      <c r="D172" s="11" t="s">
        <v>1488</v>
      </c>
      <c r="E172" s="11" t="s">
        <v>396</v>
      </c>
      <c r="F172" s="11" t="s">
        <v>1376</v>
      </c>
      <c r="G172" s="11"/>
      <c r="H172" s="11">
        <v>49000</v>
      </c>
      <c r="I172" s="32">
        <f>3141705.27/1474979*49000</f>
        <v>104370</v>
      </c>
      <c r="J172" s="16" t="s">
        <v>1414</v>
      </c>
      <c r="K172" s="18" t="s">
        <v>586</v>
      </c>
      <c r="L172" s="12" t="s">
        <v>253</v>
      </c>
      <c r="M172" s="12" t="s">
        <v>254</v>
      </c>
      <c r="N172" s="11" t="s">
        <v>380</v>
      </c>
      <c r="O172" s="75"/>
      <c r="P172" s="27"/>
      <c r="Q172" s="69"/>
      <c r="R172" s="69"/>
    </row>
    <row r="173" spans="1:18" ht="69" customHeight="1" thickTop="1" thickBot="1" x14ac:dyDescent="0.25">
      <c r="A173" s="10">
        <v>613108167</v>
      </c>
      <c r="B173" s="103" t="s">
        <v>396</v>
      </c>
      <c r="C173" s="104" t="s">
        <v>1558</v>
      </c>
      <c r="D173" s="105" t="s">
        <v>511</v>
      </c>
      <c r="E173" s="105" t="s">
        <v>396</v>
      </c>
      <c r="F173" s="105" t="s">
        <v>1376</v>
      </c>
      <c r="G173" s="105"/>
      <c r="H173" s="105">
        <v>61000</v>
      </c>
      <c r="I173" s="106">
        <v>0</v>
      </c>
      <c r="J173" s="103" t="s">
        <v>1414</v>
      </c>
      <c r="K173" s="111" t="s">
        <v>586</v>
      </c>
      <c r="L173" s="107" t="s">
        <v>255</v>
      </c>
      <c r="M173" s="107" t="s">
        <v>256</v>
      </c>
      <c r="N173" s="105" t="s">
        <v>380</v>
      </c>
      <c r="O173" s="108"/>
      <c r="P173" s="109"/>
      <c r="Q173" s="116"/>
      <c r="R173" s="110" t="s">
        <v>1201</v>
      </c>
    </row>
    <row r="174" spans="1:18" ht="61.5" customHeight="1" thickTop="1" thickBot="1" x14ac:dyDescent="0.25">
      <c r="A174" s="10">
        <v>613108168</v>
      </c>
      <c r="B174" s="16" t="s">
        <v>396</v>
      </c>
      <c r="C174" s="20" t="s">
        <v>1477</v>
      </c>
      <c r="D174" s="11" t="s">
        <v>1560</v>
      </c>
      <c r="E174" s="11" t="s">
        <v>396</v>
      </c>
      <c r="F174" s="11" t="s">
        <v>1376</v>
      </c>
      <c r="G174" s="11"/>
      <c r="H174" s="11">
        <v>272000</v>
      </c>
      <c r="I174" s="32">
        <v>699040</v>
      </c>
      <c r="J174" s="16" t="s">
        <v>1406</v>
      </c>
      <c r="K174" s="18" t="s">
        <v>232</v>
      </c>
      <c r="L174" s="12" t="s">
        <v>257</v>
      </c>
      <c r="M174" s="12" t="s">
        <v>259</v>
      </c>
      <c r="N174" s="11" t="s">
        <v>380</v>
      </c>
      <c r="O174" s="75"/>
      <c r="P174" s="27"/>
      <c r="Q174" s="69"/>
      <c r="R174" s="69"/>
    </row>
    <row r="175" spans="1:18" ht="58.9" customHeight="1" thickTop="1" thickBot="1" x14ac:dyDescent="0.25">
      <c r="A175" s="10">
        <v>613108169</v>
      </c>
      <c r="B175" s="16" t="s">
        <v>396</v>
      </c>
      <c r="C175" s="20" t="s">
        <v>1559</v>
      </c>
      <c r="D175" s="11" t="s">
        <v>1504</v>
      </c>
      <c r="E175" s="11" t="s">
        <v>396</v>
      </c>
      <c r="F175" s="11" t="s">
        <v>1376</v>
      </c>
      <c r="G175" s="11"/>
      <c r="H175" s="11">
        <v>49000</v>
      </c>
      <c r="I175" s="32">
        <f>3675421.5/1725550*49000</f>
        <v>104370</v>
      </c>
      <c r="J175" s="16" t="s">
        <v>1414</v>
      </c>
      <c r="K175" s="18" t="s">
        <v>586</v>
      </c>
      <c r="L175" s="12" t="s">
        <v>258</v>
      </c>
      <c r="M175" s="12" t="s">
        <v>260</v>
      </c>
      <c r="N175" s="11" t="s">
        <v>380</v>
      </c>
      <c r="O175" s="75"/>
      <c r="P175" s="27"/>
      <c r="Q175" s="69"/>
      <c r="R175" s="69"/>
    </row>
    <row r="176" spans="1:18" ht="64.900000000000006" customHeight="1" thickTop="1" thickBot="1" x14ac:dyDescent="0.25">
      <c r="A176" s="10">
        <v>613108170</v>
      </c>
      <c r="B176" s="103" t="s">
        <v>396</v>
      </c>
      <c r="C176" s="104" t="s">
        <v>1561</v>
      </c>
      <c r="D176" s="105" t="s">
        <v>597</v>
      </c>
      <c r="E176" s="105" t="s">
        <v>396</v>
      </c>
      <c r="F176" s="105" t="s">
        <v>1376</v>
      </c>
      <c r="G176" s="105"/>
      <c r="H176" s="105">
        <v>58000</v>
      </c>
      <c r="I176" s="106">
        <v>0</v>
      </c>
      <c r="J176" s="103" t="s">
        <v>1414</v>
      </c>
      <c r="K176" s="111" t="s">
        <v>232</v>
      </c>
      <c r="L176" s="107" t="s">
        <v>261</v>
      </c>
      <c r="M176" s="107" t="s">
        <v>262</v>
      </c>
      <c r="N176" s="105" t="s">
        <v>380</v>
      </c>
      <c r="O176" s="108"/>
      <c r="P176" s="109"/>
      <c r="Q176" s="116"/>
      <c r="R176" s="110" t="s">
        <v>1503</v>
      </c>
    </row>
    <row r="177" spans="1:18" ht="59.45" customHeight="1" thickTop="1" thickBot="1" x14ac:dyDescent="0.25">
      <c r="A177" s="10">
        <v>613108171</v>
      </c>
      <c r="B177" s="16" t="s">
        <v>396</v>
      </c>
      <c r="C177" s="20" t="s">
        <v>1562</v>
      </c>
      <c r="D177" s="11" t="s">
        <v>1504</v>
      </c>
      <c r="E177" s="11" t="s">
        <v>396</v>
      </c>
      <c r="F177" s="11" t="s">
        <v>1376</v>
      </c>
      <c r="G177" s="11"/>
      <c r="H177" s="11">
        <v>49000</v>
      </c>
      <c r="I177" s="32">
        <f>3675421.5/1725550*49000</f>
        <v>104370</v>
      </c>
      <c r="J177" s="16" t="s">
        <v>1414</v>
      </c>
      <c r="K177" s="18" t="s">
        <v>586</v>
      </c>
      <c r="L177" s="12" t="s">
        <v>263</v>
      </c>
      <c r="M177" s="12" t="s">
        <v>264</v>
      </c>
      <c r="N177" s="11" t="s">
        <v>380</v>
      </c>
      <c r="O177" s="75"/>
      <c r="P177" s="27"/>
      <c r="Q177" s="69"/>
      <c r="R177" s="69"/>
    </row>
    <row r="178" spans="1:18" ht="71.25" customHeight="1" thickTop="1" thickBot="1" x14ac:dyDescent="0.25">
      <c r="A178" s="10">
        <v>613108172</v>
      </c>
      <c r="B178" s="103" t="s">
        <v>396</v>
      </c>
      <c r="C178" s="104" t="s">
        <v>621</v>
      </c>
      <c r="D178" s="105" t="s">
        <v>597</v>
      </c>
      <c r="E178" s="105" t="s">
        <v>396</v>
      </c>
      <c r="F178" s="105" t="s">
        <v>1376</v>
      </c>
      <c r="G178" s="105"/>
      <c r="H178" s="105">
        <v>58000</v>
      </c>
      <c r="I178" s="106">
        <v>0</v>
      </c>
      <c r="J178" s="103" t="s">
        <v>1414</v>
      </c>
      <c r="K178" s="111" t="s">
        <v>232</v>
      </c>
      <c r="L178" s="107" t="s">
        <v>265</v>
      </c>
      <c r="M178" s="107" t="s">
        <v>266</v>
      </c>
      <c r="N178" s="105" t="s">
        <v>380</v>
      </c>
      <c r="O178" s="108"/>
      <c r="P178" s="109"/>
      <c r="Q178" s="116"/>
      <c r="R178" s="110" t="s">
        <v>1503</v>
      </c>
    </row>
    <row r="179" spans="1:18" ht="77.25" customHeight="1" thickTop="1" thickBot="1" x14ac:dyDescent="0.25">
      <c r="A179" s="10">
        <v>613108173</v>
      </c>
      <c r="B179" s="16" t="s">
        <v>396</v>
      </c>
      <c r="C179" s="20" t="s">
        <v>1562</v>
      </c>
      <c r="D179" s="11" t="s">
        <v>1504</v>
      </c>
      <c r="E179" s="11" t="s">
        <v>396</v>
      </c>
      <c r="F179" s="11" t="s">
        <v>1376</v>
      </c>
      <c r="G179" s="11"/>
      <c r="H179" s="11">
        <v>49000</v>
      </c>
      <c r="I179" s="32">
        <f>3675421.5/1725550*49000</f>
        <v>104370</v>
      </c>
      <c r="J179" s="16" t="s">
        <v>1414</v>
      </c>
      <c r="K179" s="18" t="s">
        <v>586</v>
      </c>
      <c r="L179" s="12" t="s">
        <v>267</v>
      </c>
      <c r="M179" s="12" t="s">
        <v>268</v>
      </c>
      <c r="N179" s="11" t="s">
        <v>380</v>
      </c>
      <c r="O179" s="75"/>
      <c r="P179" s="27"/>
      <c r="Q179" s="69"/>
      <c r="R179" s="69"/>
    </row>
    <row r="180" spans="1:18" ht="72" customHeight="1" thickTop="1" thickBot="1" x14ac:dyDescent="0.25">
      <c r="A180" s="10">
        <v>613108174</v>
      </c>
      <c r="B180" s="103" t="s">
        <v>396</v>
      </c>
      <c r="C180" s="104" t="s">
        <v>620</v>
      </c>
      <c r="D180" s="105" t="s">
        <v>597</v>
      </c>
      <c r="E180" s="105" t="s">
        <v>396</v>
      </c>
      <c r="F180" s="105" t="s">
        <v>1376</v>
      </c>
      <c r="G180" s="105"/>
      <c r="H180" s="105">
        <v>58000</v>
      </c>
      <c r="I180" s="106">
        <v>0</v>
      </c>
      <c r="J180" s="103" t="s">
        <v>1414</v>
      </c>
      <c r="K180" s="111" t="s">
        <v>232</v>
      </c>
      <c r="L180" s="107" t="s">
        <v>269</v>
      </c>
      <c r="M180" s="107" t="s">
        <v>162</v>
      </c>
      <c r="N180" s="105" t="s">
        <v>380</v>
      </c>
      <c r="O180" s="108"/>
      <c r="P180" s="109"/>
      <c r="Q180" s="116"/>
      <c r="R180" s="110" t="s">
        <v>1503</v>
      </c>
    </row>
    <row r="181" spans="1:18" ht="72.75" customHeight="1" thickTop="1" thickBot="1" x14ac:dyDescent="0.25">
      <c r="A181" s="10">
        <v>613108175</v>
      </c>
      <c r="B181" s="16" t="s">
        <v>396</v>
      </c>
      <c r="C181" s="20" t="s">
        <v>1562</v>
      </c>
      <c r="D181" s="11" t="s">
        <v>1504</v>
      </c>
      <c r="E181" s="11" t="s">
        <v>396</v>
      </c>
      <c r="F181" s="11" t="s">
        <v>1376</v>
      </c>
      <c r="G181" s="11"/>
      <c r="H181" s="11">
        <v>49000</v>
      </c>
      <c r="I181" s="32">
        <f>3675421.5/1725550*49000</f>
        <v>104370</v>
      </c>
      <c r="J181" s="16" t="s">
        <v>1414</v>
      </c>
      <c r="K181" s="18" t="s">
        <v>586</v>
      </c>
      <c r="L181" s="12" t="s">
        <v>163</v>
      </c>
      <c r="M181" s="12" t="s">
        <v>164</v>
      </c>
      <c r="N181" s="11" t="s">
        <v>380</v>
      </c>
      <c r="O181" s="75"/>
      <c r="P181" s="27"/>
      <c r="Q181" s="69"/>
      <c r="R181" s="69"/>
    </row>
    <row r="182" spans="1:18" ht="75" customHeight="1" thickTop="1" thickBot="1" x14ac:dyDescent="0.25">
      <c r="A182" s="10">
        <v>613108176</v>
      </c>
      <c r="B182" s="103" t="s">
        <v>396</v>
      </c>
      <c r="C182" s="104" t="s">
        <v>620</v>
      </c>
      <c r="D182" s="105" t="s">
        <v>597</v>
      </c>
      <c r="E182" s="105" t="s">
        <v>396</v>
      </c>
      <c r="F182" s="105" t="s">
        <v>1376</v>
      </c>
      <c r="G182" s="105"/>
      <c r="H182" s="105">
        <v>58000</v>
      </c>
      <c r="I182" s="106">
        <v>0</v>
      </c>
      <c r="J182" s="103" t="s">
        <v>1414</v>
      </c>
      <c r="K182" s="111" t="s">
        <v>586</v>
      </c>
      <c r="L182" s="107" t="s">
        <v>165</v>
      </c>
      <c r="M182" s="107" t="s">
        <v>166</v>
      </c>
      <c r="N182" s="105" t="s">
        <v>380</v>
      </c>
      <c r="O182" s="108"/>
      <c r="P182" s="109"/>
      <c r="Q182" s="116"/>
      <c r="R182" s="110" t="s">
        <v>1503</v>
      </c>
    </row>
    <row r="183" spans="1:18" ht="73.5" customHeight="1" thickTop="1" thickBot="1" x14ac:dyDescent="0.25">
      <c r="A183" s="10">
        <v>613108177</v>
      </c>
      <c r="B183" s="103" t="s">
        <v>396</v>
      </c>
      <c r="C183" s="104" t="s">
        <v>1563</v>
      </c>
      <c r="D183" s="105" t="s">
        <v>167</v>
      </c>
      <c r="E183" s="105" t="s">
        <v>396</v>
      </c>
      <c r="F183" s="105" t="s">
        <v>1376</v>
      </c>
      <c r="G183" s="105"/>
      <c r="H183" s="105">
        <v>57000</v>
      </c>
      <c r="I183" s="106">
        <v>0</v>
      </c>
      <c r="J183" s="103" t="s">
        <v>1414</v>
      </c>
      <c r="K183" s="111" t="s">
        <v>586</v>
      </c>
      <c r="L183" s="107" t="s">
        <v>168</v>
      </c>
      <c r="M183" s="107" t="s">
        <v>169</v>
      </c>
      <c r="N183" s="105" t="s">
        <v>380</v>
      </c>
      <c r="O183" s="108"/>
      <c r="P183" s="109"/>
      <c r="Q183" s="116"/>
      <c r="R183" s="110" t="s">
        <v>1213</v>
      </c>
    </row>
    <row r="184" spans="1:18" ht="70.5" customHeight="1" thickTop="1" thickBot="1" x14ac:dyDescent="0.25">
      <c r="A184" s="10">
        <v>613108178</v>
      </c>
      <c r="B184" s="16" t="s">
        <v>396</v>
      </c>
      <c r="C184" s="20" t="s">
        <v>1565</v>
      </c>
      <c r="D184" s="11" t="s">
        <v>1564</v>
      </c>
      <c r="E184" s="11" t="s">
        <v>396</v>
      </c>
      <c r="F184" s="11" t="s">
        <v>1376</v>
      </c>
      <c r="G184" s="11"/>
      <c r="H184" s="11">
        <v>54000</v>
      </c>
      <c r="I184" s="32">
        <f>4927484.49/2313373*54000</f>
        <v>115020</v>
      </c>
      <c r="J184" s="16" t="s">
        <v>1414</v>
      </c>
      <c r="K184" s="18" t="s">
        <v>586</v>
      </c>
      <c r="L184" s="12" t="s">
        <v>170</v>
      </c>
      <c r="M184" s="12" t="s">
        <v>171</v>
      </c>
      <c r="N184" s="11" t="s">
        <v>380</v>
      </c>
      <c r="O184" s="75"/>
      <c r="P184" s="27"/>
      <c r="Q184" s="69"/>
      <c r="R184" s="69"/>
    </row>
    <row r="185" spans="1:18" ht="69" customHeight="1" thickTop="1" thickBot="1" x14ac:dyDescent="0.25">
      <c r="A185" s="10">
        <v>613108179</v>
      </c>
      <c r="B185" s="16" t="s">
        <v>396</v>
      </c>
      <c r="C185" s="20" t="s">
        <v>1566</v>
      </c>
      <c r="D185" s="11" t="s">
        <v>1454</v>
      </c>
      <c r="E185" s="11" t="s">
        <v>396</v>
      </c>
      <c r="F185" s="11" t="s">
        <v>1376</v>
      </c>
      <c r="G185" s="11"/>
      <c r="H185" s="11">
        <v>49000</v>
      </c>
      <c r="I185" s="32">
        <f>2100103.32/985964*49000</f>
        <v>104370</v>
      </c>
      <c r="J185" s="16" t="s">
        <v>1414</v>
      </c>
      <c r="K185" s="18" t="s">
        <v>172</v>
      </c>
      <c r="L185" s="12" t="s">
        <v>173</v>
      </c>
      <c r="M185" s="12" t="s">
        <v>174</v>
      </c>
      <c r="N185" s="11" t="s">
        <v>380</v>
      </c>
      <c r="O185" s="75"/>
      <c r="P185" s="27"/>
      <c r="Q185" s="69"/>
      <c r="R185" s="69"/>
    </row>
    <row r="186" spans="1:18" ht="73.5" customHeight="1" thickTop="1" thickBot="1" x14ac:dyDescent="0.25">
      <c r="A186" s="10">
        <v>613108180</v>
      </c>
      <c r="B186" s="103" t="s">
        <v>396</v>
      </c>
      <c r="C186" s="104" t="s">
        <v>619</v>
      </c>
      <c r="D186" s="105" t="s">
        <v>403</v>
      </c>
      <c r="E186" s="105" t="s">
        <v>396</v>
      </c>
      <c r="F186" s="105" t="s">
        <v>1376</v>
      </c>
      <c r="G186" s="105"/>
      <c r="H186" s="105">
        <v>62000</v>
      </c>
      <c r="I186" s="106">
        <v>0</v>
      </c>
      <c r="J186" s="16" t="s">
        <v>1414</v>
      </c>
      <c r="K186" s="111" t="s">
        <v>172</v>
      </c>
      <c r="L186" s="107" t="s">
        <v>175</v>
      </c>
      <c r="M186" s="107" t="s">
        <v>176</v>
      </c>
      <c r="N186" s="105" t="s">
        <v>380</v>
      </c>
      <c r="O186" s="108"/>
      <c r="P186" s="109"/>
      <c r="Q186" s="116"/>
      <c r="R186" s="110" t="s">
        <v>1230</v>
      </c>
    </row>
    <row r="187" spans="1:18" ht="61.5" customHeight="1" thickTop="1" thickBot="1" x14ac:dyDescent="0.25">
      <c r="A187" s="10">
        <v>613108181</v>
      </c>
      <c r="B187" s="16" t="s">
        <v>396</v>
      </c>
      <c r="C187" s="20" t="s">
        <v>1383</v>
      </c>
      <c r="D187" s="11" t="s">
        <v>1384</v>
      </c>
      <c r="E187" s="11" t="s">
        <v>396</v>
      </c>
      <c r="F187" s="11" t="s">
        <v>1376</v>
      </c>
      <c r="G187" s="11" t="s">
        <v>391</v>
      </c>
      <c r="H187" s="11">
        <v>160000</v>
      </c>
      <c r="I187" s="32">
        <v>340800</v>
      </c>
      <c r="J187" s="16" t="s">
        <v>1414</v>
      </c>
      <c r="K187" s="18" t="s">
        <v>177</v>
      </c>
      <c r="L187" s="12" t="s">
        <v>178</v>
      </c>
      <c r="M187" s="12" t="s">
        <v>179</v>
      </c>
      <c r="N187" s="11" t="s">
        <v>380</v>
      </c>
      <c r="O187" s="75"/>
      <c r="P187" s="27"/>
      <c r="Q187" s="69"/>
      <c r="R187" s="69"/>
    </row>
    <row r="188" spans="1:18" ht="77.25" customHeight="1" thickTop="1" thickBot="1" x14ac:dyDescent="0.25">
      <c r="A188" s="10">
        <v>613108182</v>
      </c>
      <c r="B188" s="16" t="s">
        <v>396</v>
      </c>
      <c r="C188" s="20" t="s">
        <v>1562</v>
      </c>
      <c r="D188" s="11" t="s">
        <v>1504</v>
      </c>
      <c r="E188" s="11" t="s">
        <v>396</v>
      </c>
      <c r="F188" s="11" t="s">
        <v>1376</v>
      </c>
      <c r="G188" s="11"/>
      <c r="H188" s="11">
        <v>147000</v>
      </c>
      <c r="I188" s="32">
        <f>3675421.5/1725550*147000</f>
        <v>313110</v>
      </c>
      <c r="J188" s="16" t="s">
        <v>1414</v>
      </c>
      <c r="K188" s="18" t="s">
        <v>177</v>
      </c>
      <c r="L188" s="12" t="s">
        <v>616</v>
      </c>
      <c r="M188" s="12" t="s">
        <v>180</v>
      </c>
      <c r="N188" s="11" t="s">
        <v>380</v>
      </c>
      <c r="O188" s="75"/>
      <c r="P188" s="27"/>
      <c r="Q188" s="69"/>
      <c r="R188" s="69"/>
    </row>
    <row r="189" spans="1:18" ht="66" customHeight="1" thickTop="1" thickBot="1" x14ac:dyDescent="0.25">
      <c r="A189" s="10">
        <v>613108183</v>
      </c>
      <c r="B189" s="103" t="s">
        <v>396</v>
      </c>
      <c r="C189" s="104" t="s">
        <v>1567</v>
      </c>
      <c r="D189" s="105" t="s">
        <v>597</v>
      </c>
      <c r="E189" s="105" t="s">
        <v>396</v>
      </c>
      <c r="F189" s="105" t="s">
        <v>1376</v>
      </c>
      <c r="G189" s="105"/>
      <c r="H189" s="105">
        <v>174000</v>
      </c>
      <c r="I189" s="106">
        <v>0</v>
      </c>
      <c r="J189" s="103" t="s">
        <v>1414</v>
      </c>
      <c r="K189" s="111" t="s">
        <v>177</v>
      </c>
      <c r="L189" s="107" t="s">
        <v>181</v>
      </c>
      <c r="M189" s="107" t="s">
        <v>182</v>
      </c>
      <c r="N189" s="105" t="s">
        <v>380</v>
      </c>
      <c r="O189" s="108"/>
      <c r="P189" s="109"/>
      <c r="Q189" s="116"/>
      <c r="R189" s="110" t="s">
        <v>1503</v>
      </c>
    </row>
    <row r="190" spans="1:18" ht="73.5" customHeight="1" thickTop="1" thickBot="1" x14ac:dyDescent="0.25">
      <c r="A190" s="10">
        <v>613108184</v>
      </c>
      <c r="B190" s="16" t="s">
        <v>396</v>
      </c>
      <c r="C190" s="20" t="s">
        <v>1568</v>
      </c>
      <c r="D190" s="11" t="s">
        <v>1473</v>
      </c>
      <c r="E190" s="11" t="s">
        <v>396</v>
      </c>
      <c r="F190" s="11" t="s">
        <v>1376</v>
      </c>
      <c r="G190" s="11"/>
      <c r="H190" s="11">
        <v>49000</v>
      </c>
      <c r="I190" s="32">
        <f>2100322.71/986067*49000</f>
        <v>104370</v>
      </c>
      <c r="J190" s="16" t="s">
        <v>1414</v>
      </c>
      <c r="K190" s="18" t="s">
        <v>183</v>
      </c>
      <c r="L190" s="12" t="s">
        <v>184</v>
      </c>
      <c r="M190" s="12" t="s">
        <v>185</v>
      </c>
      <c r="N190" s="11" t="s">
        <v>380</v>
      </c>
      <c r="O190" s="75"/>
      <c r="P190" s="27"/>
      <c r="Q190" s="69"/>
      <c r="R190" s="69"/>
    </row>
    <row r="191" spans="1:18" ht="62.25" customHeight="1" thickTop="1" thickBot="1" x14ac:dyDescent="0.25">
      <c r="A191" s="10">
        <v>613108185</v>
      </c>
      <c r="B191" s="16" t="s">
        <v>396</v>
      </c>
      <c r="C191" s="20" t="s">
        <v>1569</v>
      </c>
      <c r="D191" s="11" t="s">
        <v>1456</v>
      </c>
      <c r="E191" s="11" t="s">
        <v>396</v>
      </c>
      <c r="F191" s="11" t="s">
        <v>1376</v>
      </c>
      <c r="G191" s="11"/>
      <c r="H191" s="11">
        <v>70000</v>
      </c>
      <c r="I191" s="32">
        <f>2970808.98/1394746*70000</f>
        <v>149100</v>
      </c>
      <c r="J191" s="16" t="s">
        <v>1414</v>
      </c>
      <c r="K191" s="18" t="s">
        <v>183</v>
      </c>
      <c r="L191" s="12" t="s">
        <v>186</v>
      </c>
      <c r="M191" s="12" t="s">
        <v>187</v>
      </c>
      <c r="N191" s="11" t="s">
        <v>380</v>
      </c>
      <c r="O191" s="75"/>
      <c r="P191" s="27"/>
      <c r="Q191" s="69"/>
      <c r="R191" s="69"/>
    </row>
    <row r="192" spans="1:18" ht="65.25" customHeight="1" thickTop="1" thickBot="1" x14ac:dyDescent="0.25">
      <c r="A192" s="10">
        <v>613108186</v>
      </c>
      <c r="B192" s="16" t="s">
        <v>396</v>
      </c>
      <c r="C192" s="20" t="s">
        <v>1570</v>
      </c>
      <c r="D192" s="11" t="s">
        <v>1502</v>
      </c>
      <c r="E192" s="11" t="s">
        <v>396</v>
      </c>
      <c r="F192" s="11" t="s">
        <v>1376</v>
      </c>
      <c r="G192" s="11"/>
      <c r="H192" s="11">
        <v>49000</v>
      </c>
      <c r="I192" s="32">
        <f>2940275.43/1380411*49000</f>
        <v>104370.00000000001</v>
      </c>
      <c r="J192" s="16" t="s">
        <v>1414</v>
      </c>
      <c r="K192" s="18" t="s">
        <v>183</v>
      </c>
      <c r="L192" s="12" t="s">
        <v>188</v>
      </c>
      <c r="M192" s="12" t="s">
        <v>189</v>
      </c>
      <c r="N192" s="11" t="s">
        <v>380</v>
      </c>
      <c r="O192" s="75"/>
      <c r="P192" s="27"/>
      <c r="Q192" s="69"/>
      <c r="R192" s="69"/>
    </row>
    <row r="193" spans="1:18" ht="66.75" customHeight="1" thickTop="1" thickBot="1" x14ac:dyDescent="0.25">
      <c r="A193" s="10">
        <v>613108187</v>
      </c>
      <c r="B193" s="103" t="s">
        <v>396</v>
      </c>
      <c r="C193" s="104" t="s">
        <v>1571</v>
      </c>
      <c r="D193" s="105" t="s">
        <v>593</v>
      </c>
      <c r="E193" s="105" t="s">
        <v>396</v>
      </c>
      <c r="F193" s="105" t="s">
        <v>1376</v>
      </c>
      <c r="G193" s="105"/>
      <c r="H193" s="105">
        <v>60000</v>
      </c>
      <c r="I193" s="106">
        <v>0</v>
      </c>
      <c r="J193" s="103" t="s">
        <v>1414</v>
      </c>
      <c r="K193" s="111" t="s">
        <v>183</v>
      </c>
      <c r="L193" s="107" t="s">
        <v>190</v>
      </c>
      <c r="M193" s="107" t="s">
        <v>191</v>
      </c>
      <c r="N193" s="105" t="s">
        <v>380</v>
      </c>
      <c r="O193" s="108"/>
      <c r="P193" s="109"/>
      <c r="Q193" s="116"/>
      <c r="R193" s="110" t="s">
        <v>1224</v>
      </c>
    </row>
    <row r="194" spans="1:18" ht="60" customHeight="1" thickTop="1" thickBot="1" x14ac:dyDescent="0.25">
      <c r="A194" s="10">
        <v>613108188</v>
      </c>
      <c r="B194" s="16" t="s">
        <v>396</v>
      </c>
      <c r="C194" s="20" t="s">
        <v>1535</v>
      </c>
      <c r="D194" s="11" t="s">
        <v>1502</v>
      </c>
      <c r="E194" s="11" t="s">
        <v>396</v>
      </c>
      <c r="F194" s="11" t="s">
        <v>1376</v>
      </c>
      <c r="G194" s="11"/>
      <c r="H194" s="11">
        <v>49000</v>
      </c>
      <c r="I194" s="24">
        <v>48314.39</v>
      </c>
      <c r="J194" s="16" t="s">
        <v>1414</v>
      </c>
      <c r="K194" s="18" t="s">
        <v>183</v>
      </c>
      <c r="L194" s="12" t="s">
        <v>192</v>
      </c>
      <c r="M194" s="12" t="s">
        <v>193</v>
      </c>
      <c r="N194" s="11" t="s">
        <v>380</v>
      </c>
      <c r="O194" s="75"/>
      <c r="P194" s="27"/>
      <c r="Q194" s="69"/>
      <c r="R194" s="69"/>
    </row>
    <row r="195" spans="1:18" ht="61.5" customHeight="1" thickTop="1" thickBot="1" x14ac:dyDescent="0.25">
      <c r="A195" s="10">
        <v>613108189</v>
      </c>
      <c r="B195" s="103" t="s">
        <v>396</v>
      </c>
      <c r="C195" s="104" t="s">
        <v>228</v>
      </c>
      <c r="D195" s="105" t="s">
        <v>593</v>
      </c>
      <c r="E195" s="105" t="s">
        <v>396</v>
      </c>
      <c r="F195" s="105" t="s">
        <v>1376</v>
      </c>
      <c r="G195" s="105"/>
      <c r="H195" s="105">
        <v>60000</v>
      </c>
      <c r="I195" s="106">
        <v>0</v>
      </c>
      <c r="J195" s="103" t="s">
        <v>1414</v>
      </c>
      <c r="K195" s="111" t="s">
        <v>183</v>
      </c>
      <c r="L195" s="107" t="s">
        <v>194</v>
      </c>
      <c r="M195" s="107" t="s">
        <v>195</v>
      </c>
      <c r="N195" s="105" t="s">
        <v>380</v>
      </c>
      <c r="O195" s="108"/>
      <c r="P195" s="109"/>
      <c r="Q195" s="116"/>
      <c r="R195" s="110" t="s">
        <v>1224</v>
      </c>
    </row>
    <row r="196" spans="1:18" ht="56.25" customHeight="1" thickTop="1" thickBot="1" x14ac:dyDescent="0.25">
      <c r="A196" s="10">
        <v>613108190</v>
      </c>
      <c r="B196" s="16" t="s">
        <v>396</v>
      </c>
      <c r="C196" s="20" t="s">
        <v>1572</v>
      </c>
      <c r="D196" s="11" t="s">
        <v>1522</v>
      </c>
      <c r="E196" s="11" t="s">
        <v>396</v>
      </c>
      <c r="F196" s="11" t="s">
        <v>1376</v>
      </c>
      <c r="G196" s="11"/>
      <c r="H196" s="11">
        <v>49000</v>
      </c>
      <c r="I196" s="32">
        <f>1995094.32/936664*49000</f>
        <v>104370</v>
      </c>
      <c r="J196" s="16" t="s">
        <v>1414</v>
      </c>
      <c r="K196" s="18">
        <v>42872</v>
      </c>
      <c r="L196" s="12" t="s">
        <v>340</v>
      </c>
      <c r="M196" s="12" t="s">
        <v>339</v>
      </c>
      <c r="N196" s="11" t="s">
        <v>380</v>
      </c>
      <c r="O196" s="75"/>
      <c r="P196" s="27"/>
      <c r="Q196" s="69"/>
      <c r="R196" s="69"/>
    </row>
    <row r="197" spans="1:18" ht="56.25" customHeight="1" thickTop="1" thickBot="1" x14ac:dyDescent="0.25">
      <c r="A197" s="10">
        <v>613108191</v>
      </c>
      <c r="B197" s="103" t="s">
        <v>396</v>
      </c>
      <c r="C197" s="104" t="s">
        <v>1572</v>
      </c>
      <c r="D197" s="105" t="s">
        <v>511</v>
      </c>
      <c r="E197" s="105" t="s">
        <v>396</v>
      </c>
      <c r="F197" s="105" t="s">
        <v>1376</v>
      </c>
      <c r="G197" s="105"/>
      <c r="H197" s="105">
        <v>61000</v>
      </c>
      <c r="I197" s="106">
        <v>0</v>
      </c>
      <c r="J197" s="103" t="s">
        <v>1414</v>
      </c>
      <c r="K197" s="111">
        <v>42872</v>
      </c>
      <c r="L197" s="107" t="s">
        <v>204</v>
      </c>
      <c r="M197" s="107" t="s">
        <v>205</v>
      </c>
      <c r="N197" s="105" t="s">
        <v>380</v>
      </c>
      <c r="O197" s="108"/>
      <c r="P197" s="109"/>
      <c r="Q197" s="116"/>
      <c r="R197" s="110" t="s">
        <v>1201</v>
      </c>
    </row>
    <row r="198" spans="1:18" ht="59.25" customHeight="1" thickTop="1" thickBot="1" x14ac:dyDescent="0.25">
      <c r="A198" s="10">
        <v>613108192</v>
      </c>
      <c r="B198" s="16" t="s">
        <v>396</v>
      </c>
      <c r="C198" s="20" t="s">
        <v>1572</v>
      </c>
      <c r="D198" s="11" t="s">
        <v>1522</v>
      </c>
      <c r="E198" s="11" t="s">
        <v>396</v>
      </c>
      <c r="F198" s="11" t="s">
        <v>1376</v>
      </c>
      <c r="G198" s="11"/>
      <c r="H198" s="11">
        <v>49000</v>
      </c>
      <c r="I198" s="32">
        <f>1995094.32/936664*49000</f>
        <v>104370</v>
      </c>
      <c r="J198" s="16" t="s">
        <v>1414</v>
      </c>
      <c r="K198" s="18">
        <v>42872</v>
      </c>
      <c r="L198" s="12" t="s">
        <v>206</v>
      </c>
      <c r="M198" s="12" t="s">
        <v>207</v>
      </c>
      <c r="N198" s="11" t="s">
        <v>380</v>
      </c>
      <c r="O198" s="75"/>
      <c r="P198" s="27"/>
      <c r="Q198" s="69"/>
      <c r="R198" s="69"/>
    </row>
    <row r="199" spans="1:18" ht="52.5" customHeight="1" thickTop="1" thickBot="1" x14ac:dyDescent="0.25">
      <c r="A199" s="10">
        <v>613108193</v>
      </c>
      <c r="B199" s="103" t="s">
        <v>396</v>
      </c>
      <c r="C199" s="104" t="s">
        <v>1573</v>
      </c>
      <c r="D199" s="105" t="s">
        <v>511</v>
      </c>
      <c r="E199" s="105" t="s">
        <v>396</v>
      </c>
      <c r="F199" s="105" t="s">
        <v>1376</v>
      </c>
      <c r="G199" s="105"/>
      <c r="H199" s="105">
        <v>61000</v>
      </c>
      <c r="I199" s="106">
        <v>0</v>
      </c>
      <c r="J199" s="103" t="s">
        <v>1414</v>
      </c>
      <c r="K199" s="111">
        <v>42872</v>
      </c>
      <c r="L199" s="107" t="s">
        <v>208</v>
      </c>
      <c r="M199" s="107" t="s">
        <v>209</v>
      </c>
      <c r="N199" s="105" t="s">
        <v>380</v>
      </c>
      <c r="O199" s="108"/>
      <c r="P199" s="109"/>
      <c r="Q199" s="116"/>
      <c r="R199" s="110" t="s">
        <v>1201</v>
      </c>
    </row>
    <row r="200" spans="1:18" ht="55.5" customHeight="1" thickTop="1" thickBot="1" x14ac:dyDescent="0.25">
      <c r="A200" s="10">
        <v>613108194</v>
      </c>
      <c r="B200" s="16" t="s">
        <v>396</v>
      </c>
      <c r="C200" s="20" t="s">
        <v>1574</v>
      </c>
      <c r="D200" s="11" t="s">
        <v>1460</v>
      </c>
      <c r="E200" s="11" t="s">
        <v>396</v>
      </c>
      <c r="F200" s="11" t="s">
        <v>1376</v>
      </c>
      <c r="G200" s="11"/>
      <c r="H200" s="11">
        <v>53000</v>
      </c>
      <c r="I200" s="32">
        <f>5250430.83/2464991*53000</f>
        <v>112890</v>
      </c>
      <c r="J200" s="16" t="s">
        <v>1414</v>
      </c>
      <c r="K200" s="18">
        <v>42874</v>
      </c>
      <c r="L200" s="12" t="s">
        <v>211</v>
      </c>
      <c r="M200" s="12" t="s">
        <v>212</v>
      </c>
      <c r="N200" s="11" t="s">
        <v>380</v>
      </c>
      <c r="O200" s="75"/>
      <c r="P200" s="27"/>
      <c r="Q200" s="69"/>
      <c r="R200" s="69"/>
    </row>
    <row r="201" spans="1:18" ht="58.5" customHeight="1" thickTop="1" thickBot="1" x14ac:dyDescent="0.25">
      <c r="A201" s="10">
        <v>613108195</v>
      </c>
      <c r="B201" s="103" t="s">
        <v>396</v>
      </c>
      <c r="C201" s="104" t="s">
        <v>1574</v>
      </c>
      <c r="D201" s="105" t="s">
        <v>404</v>
      </c>
      <c r="E201" s="105" t="s">
        <v>396</v>
      </c>
      <c r="F201" s="105" t="s">
        <v>1376</v>
      </c>
      <c r="G201" s="105"/>
      <c r="H201" s="105">
        <v>57000</v>
      </c>
      <c r="I201" s="106">
        <v>0</v>
      </c>
      <c r="J201" s="103" t="s">
        <v>1414</v>
      </c>
      <c r="K201" s="111">
        <v>42874</v>
      </c>
      <c r="L201" s="107" t="s">
        <v>213</v>
      </c>
      <c r="M201" s="107" t="s">
        <v>214</v>
      </c>
      <c r="N201" s="105" t="s">
        <v>380</v>
      </c>
      <c r="O201" s="108"/>
      <c r="P201" s="109"/>
      <c r="Q201" s="116"/>
      <c r="R201" s="110" t="s">
        <v>1219</v>
      </c>
    </row>
    <row r="202" spans="1:18" ht="54" customHeight="1" thickTop="1" thickBot="1" x14ac:dyDescent="0.25">
      <c r="A202" s="10">
        <v>613108196</v>
      </c>
      <c r="B202" s="16" t="s">
        <v>396</v>
      </c>
      <c r="C202" s="20" t="s">
        <v>1574</v>
      </c>
      <c r="D202" s="11" t="s">
        <v>1460</v>
      </c>
      <c r="E202" s="11" t="s">
        <v>396</v>
      </c>
      <c r="F202" s="11" t="s">
        <v>1376</v>
      </c>
      <c r="G202" s="11"/>
      <c r="H202" s="11">
        <v>53000</v>
      </c>
      <c r="I202" s="32">
        <f>5250430.83/2464991*53000</f>
        <v>112890</v>
      </c>
      <c r="J202" s="16" t="s">
        <v>1414</v>
      </c>
      <c r="K202" s="18">
        <v>42874</v>
      </c>
      <c r="L202" s="12" t="s">
        <v>216</v>
      </c>
      <c r="M202" s="12" t="s">
        <v>18</v>
      </c>
      <c r="N202" s="11" t="s">
        <v>380</v>
      </c>
      <c r="O202" s="75"/>
      <c r="P202" s="27"/>
      <c r="Q202" s="69"/>
      <c r="R202" s="69"/>
    </row>
    <row r="203" spans="1:18" ht="57.75" customHeight="1" thickTop="1" thickBot="1" x14ac:dyDescent="0.25">
      <c r="A203" s="10">
        <v>613108197</v>
      </c>
      <c r="B203" s="103" t="s">
        <v>396</v>
      </c>
      <c r="C203" s="104" t="s">
        <v>210</v>
      </c>
      <c r="D203" s="105" t="s">
        <v>404</v>
      </c>
      <c r="E203" s="105" t="s">
        <v>396</v>
      </c>
      <c r="F203" s="105" t="s">
        <v>1376</v>
      </c>
      <c r="G203" s="105"/>
      <c r="H203" s="105">
        <v>57000</v>
      </c>
      <c r="I203" s="106">
        <v>0</v>
      </c>
      <c r="J203" s="103" t="s">
        <v>1414</v>
      </c>
      <c r="K203" s="111">
        <v>42874</v>
      </c>
      <c r="L203" s="107" t="s">
        <v>17</v>
      </c>
      <c r="M203" s="107" t="s">
        <v>19</v>
      </c>
      <c r="N203" s="105" t="s">
        <v>380</v>
      </c>
      <c r="O203" s="108"/>
      <c r="P203" s="109"/>
      <c r="Q203" s="116"/>
      <c r="R203" s="110" t="s">
        <v>1219</v>
      </c>
    </row>
    <row r="204" spans="1:18" ht="60" customHeight="1" thickTop="1" thickBot="1" x14ac:dyDescent="0.25">
      <c r="A204" s="10">
        <v>613108198</v>
      </c>
      <c r="B204" s="16" t="s">
        <v>396</v>
      </c>
      <c r="C204" s="20" t="s">
        <v>1574</v>
      </c>
      <c r="D204" s="11" t="s">
        <v>1460</v>
      </c>
      <c r="E204" s="11" t="s">
        <v>396</v>
      </c>
      <c r="F204" s="11" t="s">
        <v>1376</v>
      </c>
      <c r="G204" s="11"/>
      <c r="H204" s="11">
        <v>53000</v>
      </c>
      <c r="I204" s="32">
        <f>5250430.83/2464991*53000</f>
        <v>112890</v>
      </c>
      <c r="J204" s="16" t="s">
        <v>1414</v>
      </c>
      <c r="K204" s="18">
        <v>42874</v>
      </c>
      <c r="L204" s="12" t="s">
        <v>20</v>
      </c>
      <c r="M204" s="12" t="s">
        <v>21</v>
      </c>
      <c r="N204" s="11" t="s">
        <v>380</v>
      </c>
      <c r="O204" s="75"/>
      <c r="P204" s="27"/>
      <c r="Q204" s="69"/>
      <c r="R204" s="69"/>
    </row>
    <row r="205" spans="1:18" ht="60" customHeight="1" thickTop="1" thickBot="1" x14ac:dyDescent="0.25">
      <c r="A205" s="10">
        <v>613108199</v>
      </c>
      <c r="B205" s="103" t="s">
        <v>396</v>
      </c>
      <c r="C205" s="104" t="s">
        <v>210</v>
      </c>
      <c r="D205" s="105" t="s">
        <v>404</v>
      </c>
      <c r="E205" s="105" t="s">
        <v>396</v>
      </c>
      <c r="F205" s="105" t="s">
        <v>1376</v>
      </c>
      <c r="G205" s="105"/>
      <c r="H205" s="105">
        <v>57000</v>
      </c>
      <c r="I205" s="106">
        <v>0</v>
      </c>
      <c r="J205" s="103" t="s">
        <v>1414</v>
      </c>
      <c r="K205" s="111">
        <v>42874</v>
      </c>
      <c r="L205" s="107" t="s">
        <v>22</v>
      </c>
      <c r="M205" s="107" t="s">
        <v>23</v>
      </c>
      <c r="N205" s="105" t="s">
        <v>380</v>
      </c>
      <c r="O205" s="108"/>
      <c r="P205" s="109"/>
      <c r="Q205" s="116"/>
      <c r="R205" s="110" t="s">
        <v>1219</v>
      </c>
    </row>
    <row r="206" spans="1:18" ht="53.25" customHeight="1" thickTop="1" thickBot="1" x14ac:dyDescent="0.25">
      <c r="A206" s="10">
        <v>613108200</v>
      </c>
      <c r="B206" s="16" t="s">
        <v>396</v>
      </c>
      <c r="C206" s="20" t="s">
        <v>1574</v>
      </c>
      <c r="D206" s="11" t="s">
        <v>1460</v>
      </c>
      <c r="E206" s="11" t="s">
        <v>396</v>
      </c>
      <c r="F206" s="11" t="s">
        <v>1376</v>
      </c>
      <c r="G206" s="11"/>
      <c r="H206" s="11">
        <v>53000</v>
      </c>
      <c r="I206" s="32">
        <f>5250430.83/2464991*53000</f>
        <v>112890</v>
      </c>
      <c r="J206" s="16" t="s">
        <v>1414</v>
      </c>
      <c r="K206" s="18">
        <v>42874</v>
      </c>
      <c r="L206" s="12" t="s">
        <v>24</v>
      </c>
      <c r="M206" s="12" t="s">
        <v>25</v>
      </c>
      <c r="N206" s="11" t="s">
        <v>380</v>
      </c>
      <c r="O206" s="75"/>
      <c r="P206" s="27"/>
      <c r="Q206" s="69"/>
      <c r="R206" s="69"/>
    </row>
    <row r="207" spans="1:18" ht="57" customHeight="1" thickTop="1" thickBot="1" x14ac:dyDescent="0.25">
      <c r="A207" s="10">
        <v>613108201</v>
      </c>
      <c r="B207" s="103" t="s">
        <v>396</v>
      </c>
      <c r="C207" s="104" t="s">
        <v>210</v>
      </c>
      <c r="D207" s="105" t="s">
        <v>404</v>
      </c>
      <c r="E207" s="105" t="s">
        <v>396</v>
      </c>
      <c r="F207" s="105" t="s">
        <v>1376</v>
      </c>
      <c r="G207" s="105"/>
      <c r="H207" s="105">
        <v>57000</v>
      </c>
      <c r="I207" s="106">
        <v>0</v>
      </c>
      <c r="J207" s="103" t="s">
        <v>1414</v>
      </c>
      <c r="K207" s="111">
        <v>42874</v>
      </c>
      <c r="L207" s="107" t="s">
        <v>26</v>
      </c>
      <c r="M207" s="107" t="s">
        <v>27</v>
      </c>
      <c r="N207" s="105" t="s">
        <v>380</v>
      </c>
      <c r="O207" s="108"/>
      <c r="P207" s="109"/>
      <c r="Q207" s="116"/>
      <c r="R207" s="110" t="s">
        <v>1219</v>
      </c>
    </row>
    <row r="208" spans="1:18" ht="57.75" customHeight="1" thickTop="1" thickBot="1" x14ac:dyDescent="0.25">
      <c r="A208" s="10">
        <v>613108202</v>
      </c>
      <c r="B208" s="16" t="s">
        <v>396</v>
      </c>
      <c r="C208" s="20" t="s">
        <v>1574</v>
      </c>
      <c r="D208" s="11" t="s">
        <v>1460</v>
      </c>
      <c r="E208" s="11" t="s">
        <v>396</v>
      </c>
      <c r="F208" s="11" t="s">
        <v>1376</v>
      </c>
      <c r="G208" s="11"/>
      <c r="H208" s="11">
        <v>53000</v>
      </c>
      <c r="I208" s="32">
        <f>5250430.83/2464991*53000</f>
        <v>112890</v>
      </c>
      <c r="J208" s="16" t="s">
        <v>1414</v>
      </c>
      <c r="K208" s="18">
        <v>42874</v>
      </c>
      <c r="L208" s="12" t="s">
        <v>28</v>
      </c>
      <c r="M208" s="12" t="s">
        <v>29</v>
      </c>
      <c r="N208" s="11" t="s">
        <v>380</v>
      </c>
      <c r="O208" s="75"/>
      <c r="P208" s="27"/>
      <c r="Q208" s="69"/>
      <c r="R208" s="69"/>
    </row>
    <row r="209" spans="1:18" ht="58.5" customHeight="1" thickTop="1" thickBot="1" x14ac:dyDescent="0.25">
      <c r="A209" s="10">
        <v>613108203</v>
      </c>
      <c r="B209" s="103" t="s">
        <v>396</v>
      </c>
      <c r="C209" s="104" t="s">
        <v>210</v>
      </c>
      <c r="D209" s="105" t="s">
        <v>404</v>
      </c>
      <c r="E209" s="105" t="s">
        <v>396</v>
      </c>
      <c r="F209" s="105" t="s">
        <v>1376</v>
      </c>
      <c r="G209" s="105"/>
      <c r="H209" s="105">
        <v>57000</v>
      </c>
      <c r="I209" s="106">
        <v>0</v>
      </c>
      <c r="J209" s="103" t="s">
        <v>1414</v>
      </c>
      <c r="K209" s="111">
        <v>42874</v>
      </c>
      <c r="L209" s="107" t="s">
        <v>30</v>
      </c>
      <c r="M209" s="107" t="s">
        <v>31</v>
      </c>
      <c r="N209" s="105" t="s">
        <v>380</v>
      </c>
      <c r="O209" s="108"/>
      <c r="P209" s="109"/>
      <c r="Q209" s="116"/>
      <c r="R209" s="110" t="s">
        <v>1219</v>
      </c>
    </row>
    <row r="210" spans="1:18" ht="76.150000000000006" customHeight="1" thickTop="1" thickBot="1" x14ac:dyDescent="0.25">
      <c r="A210" s="10">
        <v>613108204</v>
      </c>
      <c r="B210" s="16" t="s">
        <v>396</v>
      </c>
      <c r="C210" s="20" t="s">
        <v>1711</v>
      </c>
      <c r="D210" s="20" t="s">
        <v>1416</v>
      </c>
      <c r="E210" s="11" t="s">
        <v>396</v>
      </c>
      <c r="F210" s="11" t="s">
        <v>1376</v>
      </c>
      <c r="G210" s="20"/>
      <c r="H210" s="11">
        <v>12000</v>
      </c>
      <c r="I210" s="30">
        <f>981080.25/632955*12000</f>
        <v>18600</v>
      </c>
      <c r="J210" s="16" t="s">
        <v>1414</v>
      </c>
      <c r="K210" s="18">
        <v>42877</v>
      </c>
      <c r="L210" s="12" t="s">
        <v>32</v>
      </c>
      <c r="M210" s="12" t="s">
        <v>33</v>
      </c>
      <c r="N210" s="11" t="s">
        <v>380</v>
      </c>
      <c r="O210" s="75"/>
      <c r="P210" s="27"/>
      <c r="Q210" s="69"/>
      <c r="R210" s="69"/>
    </row>
    <row r="211" spans="1:18" ht="67.5" customHeight="1" thickTop="1" thickBot="1" x14ac:dyDescent="0.25">
      <c r="A211" s="10">
        <v>613108205</v>
      </c>
      <c r="B211" s="16" t="s">
        <v>396</v>
      </c>
      <c r="C211" s="20" t="s">
        <v>1576</v>
      </c>
      <c r="D211" s="20" t="s">
        <v>1417</v>
      </c>
      <c r="E211" s="11" t="s">
        <v>396</v>
      </c>
      <c r="F211" s="11" t="s">
        <v>1376</v>
      </c>
      <c r="G211" s="20"/>
      <c r="H211" s="11">
        <v>39000</v>
      </c>
      <c r="I211" s="32">
        <f>3252927.65/2098663*39000</f>
        <v>60450</v>
      </c>
      <c r="J211" s="16" t="s">
        <v>1414</v>
      </c>
      <c r="K211" s="18">
        <v>42877</v>
      </c>
      <c r="L211" s="12" t="s">
        <v>34</v>
      </c>
      <c r="M211" s="12" t="s">
        <v>35</v>
      </c>
      <c r="N211" s="11" t="s">
        <v>380</v>
      </c>
      <c r="O211" s="75"/>
      <c r="P211" s="27"/>
      <c r="Q211" s="69"/>
      <c r="R211" s="69"/>
    </row>
    <row r="212" spans="1:18" ht="78.75" customHeight="1" thickTop="1" thickBot="1" x14ac:dyDescent="0.25">
      <c r="A212" s="10">
        <v>613108206</v>
      </c>
      <c r="B212" s="16" t="s">
        <v>396</v>
      </c>
      <c r="C212" s="20" t="s">
        <v>1420</v>
      </c>
      <c r="D212" s="11" t="s">
        <v>1419</v>
      </c>
      <c r="E212" s="11" t="s">
        <v>396</v>
      </c>
      <c r="F212" s="11" t="s">
        <v>1376</v>
      </c>
      <c r="G212" s="11"/>
      <c r="H212" s="11">
        <v>22000</v>
      </c>
      <c r="I212" s="32">
        <f>1797333.5/1159570*22000</f>
        <v>34100</v>
      </c>
      <c r="J212" s="16" t="s">
        <v>1414</v>
      </c>
      <c r="K212" s="12" t="s">
        <v>36</v>
      </c>
      <c r="L212" s="12" t="s">
        <v>37</v>
      </c>
      <c r="M212" s="12" t="s">
        <v>38</v>
      </c>
      <c r="N212" s="11" t="s">
        <v>380</v>
      </c>
      <c r="O212" s="75"/>
      <c r="P212" s="27"/>
      <c r="Q212" s="69"/>
      <c r="R212" s="69"/>
    </row>
    <row r="213" spans="1:18" ht="78.75" customHeight="1" thickTop="1" thickBot="1" x14ac:dyDescent="0.25">
      <c r="A213" s="10">
        <v>613108207</v>
      </c>
      <c r="B213" s="16" t="s">
        <v>396</v>
      </c>
      <c r="C213" s="20" t="s">
        <v>1443</v>
      </c>
      <c r="D213" s="11" t="s">
        <v>1442</v>
      </c>
      <c r="E213" s="11" t="s">
        <v>396</v>
      </c>
      <c r="F213" s="11" t="s">
        <v>1376</v>
      </c>
      <c r="G213" s="11"/>
      <c r="H213" s="11">
        <v>25000</v>
      </c>
      <c r="I213" s="32">
        <f>2039248.2/1315644*25000</f>
        <v>38750</v>
      </c>
      <c r="J213" s="16" t="s">
        <v>1414</v>
      </c>
      <c r="K213" s="12" t="s">
        <v>36</v>
      </c>
      <c r="L213" s="12" t="s">
        <v>47</v>
      </c>
      <c r="M213" s="12" t="s">
        <v>48</v>
      </c>
      <c r="N213" s="11" t="s">
        <v>380</v>
      </c>
      <c r="O213" s="75"/>
      <c r="P213" s="27"/>
      <c r="Q213" s="69"/>
      <c r="R213" s="69"/>
    </row>
    <row r="214" spans="1:18" ht="78.75" customHeight="1" thickTop="1" thickBot="1" x14ac:dyDescent="0.25">
      <c r="A214" s="10">
        <v>613108208</v>
      </c>
      <c r="B214" s="16" t="s">
        <v>396</v>
      </c>
      <c r="C214" s="20" t="s">
        <v>1445</v>
      </c>
      <c r="D214" s="11" t="s">
        <v>1444</v>
      </c>
      <c r="E214" s="11" t="s">
        <v>396</v>
      </c>
      <c r="F214" s="11" t="s">
        <v>1376</v>
      </c>
      <c r="G214" s="11"/>
      <c r="H214" s="11">
        <v>12000</v>
      </c>
      <c r="I214" s="32">
        <f>1007591.45/650059*12000</f>
        <v>18599.999999999996</v>
      </c>
      <c r="J214" s="16" t="s">
        <v>1414</v>
      </c>
      <c r="K214" s="12" t="s">
        <v>36</v>
      </c>
      <c r="L214" s="12" t="s">
        <v>45</v>
      </c>
      <c r="M214" s="12" t="s">
        <v>46</v>
      </c>
      <c r="N214" s="11" t="s">
        <v>380</v>
      </c>
      <c r="O214" s="75"/>
      <c r="P214" s="27"/>
      <c r="Q214" s="69"/>
      <c r="R214" s="69"/>
    </row>
    <row r="215" spans="1:18" ht="78.75" customHeight="1" thickTop="1" thickBot="1" x14ac:dyDescent="0.25">
      <c r="A215" s="10">
        <v>613108209</v>
      </c>
      <c r="B215" s="16" t="s">
        <v>396</v>
      </c>
      <c r="C215" s="20" t="s">
        <v>1446</v>
      </c>
      <c r="D215" s="11" t="s">
        <v>1447</v>
      </c>
      <c r="E215" s="11" t="s">
        <v>396</v>
      </c>
      <c r="F215" s="11" t="s">
        <v>1376</v>
      </c>
      <c r="G215" s="11"/>
      <c r="H215" s="11">
        <v>36000</v>
      </c>
      <c r="I215" s="32">
        <f>2915774.75/1881145*36000</f>
        <v>55800</v>
      </c>
      <c r="J215" s="16" t="s">
        <v>1414</v>
      </c>
      <c r="K215" s="12" t="s">
        <v>36</v>
      </c>
      <c r="L215" s="12" t="s">
        <v>43</v>
      </c>
      <c r="M215" s="12" t="s">
        <v>44</v>
      </c>
      <c r="N215" s="11" t="s">
        <v>380</v>
      </c>
      <c r="O215" s="75"/>
      <c r="P215" s="27"/>
      <c r="Q215" s="69"/>
      <c r="R215" s="69"/>
    </row>
    <row r="216" spans="1:18" ht="78.75" customHeight="1" thickTop="1" thickBot="1" x14ac:dyDescent="0.25">
      <c r="A216" s="10">
        <v>613108210</v>
      </c>
      <c r="B216" s="16" t="s">
        <v>396</v>
      </c>
      <c r="C216" s="20" t="s">
        <v>1449</v>
      </c>
      <c r="D216" s="11" t="s">
        <v>1450</v>
      </c>
      <c r="E216" s="11" t="s">
        <v>396</v>
      </c>
      <c r="F216" s="11" t="s">
        <v>1376</v>
      </c>
      <c r="G216" s="11"/>
      <c r="H216" s="11">
        <v>9000</v>
      </c>
      <c r="I216" s="32">
        <f>1062452.28/476436*9000</f>
        <v>20070</v>
      </c>
      <c r="J216" s="16" t="s">
        <v>1414</v>
      </c>
      <c r="K216" s="12" t="s">
        <v>36</v>
      </c>
      <c r="L216" s="12" t="s">
        <v>39</v>
      </c>
      <c r="M216" s="12" t="s">
        <v>40</v>
      </c>
      <c r="N216" s="11" t="s">
        <v>380</v>
      </c>
      <c r="O216" s="75"/>
      <c r="P216" s="27"/>
      <c r="Q216" s="69"/>
      <c r="R216" s="69"/>
    </row>
    <row r="217" spans="1:18" ht="81" customHeight="1" thickTop="1" thickBot="1" x14ac:dyDescent="0.25">
      <c r="A217" s="10">
        <v>613108211</v>
      </c>
      <c r="B217" s="16" t="s">
        <v>396</v>
      </c>
      <c r="C217" s="20" t="s">
        <v>1418</v>
      </c>
      <c r="D217" s="11" t="s">
        <v>1448</v>
      </c>
      <c r="E217" s="11" t="s">
        <v>396</v>
      </c>
      <c r="F217" s="11" t="s">
        <v>1376</v>
      </c>
      <c r="G217" s="11"/>
      <c r="H217" s="11">
        <v>1000</v>
      </c>
      <c r="I217" s="32">
        <f>135579.54/60798*1000</f>
        <v>2230</v>
      </c>
      <c r="J217" s="16" t="s">
        <v>1414</v>
      </c>
      <c r="K217" s="12" t="s">
        <v>36</v>
      </c>
      <c r="L217" s="12" t="s">
        <v>41</v>
      </c>
      <c r="M217" s="12" t="s">
        <v>42</v>
      </c>
      <c r="N217" s="11" t="s">
        <v>380</v>
      </c>
      <c r="O217" s="75"/>
      <c r="P217" s="27"/>
      <c r="Q217" s="69"/>
      <c r="R217" s="69"/>
    </row>
    <row r="218" spans="1:18" ht="81" customHeight="1" thickTop="1" thickBot="1" x14ac:dyDescent="0.25">
      <c r="A218" s="10">
        <v>613108212</v>
      </c>
      <c r="B218" s="16" t="s">
        <v>396</v>
      </c>
      <c r="C218" s="20" t="s">
        <v>1575</v>
      </c>
      <c r="D218" s="20" t="s">
        <v>1416</v>
      </c>
      <c r="E218" s="11" t="s">
        <v>396</v>
      </c>
      <c r="F218" s="11" t="s">
        <v>1376</v>
      </c>
      <c r="G218" s="20"/>
      <c r="H218" s="11">
        <v>12000</v>
      </c>
      <c r="I218" s="30">
        <f>981080.25/632955*12000</f>
        <v>18600</v>
      </c>
      <c r="J218" s="16" t="s">
        <v>1414</v>
      </c>
      <c r="K218" s="18">
        <v>42877</v>
      </c>
      <c r="L218" s="12" t="s">
        <v>63</v>
      </c>
      <c r="M218" s="12" t="s">
        <v>64</v>
      </c>
      <c r="N218" s="11" t="s">
        <v>380</v>
      </c>
      <c r="O218" s="75"/>
      <c r="P218" s="27"/>
      <c r="Q218" s="69"/>
      <c r="R218" s="69"/>
    </row>
    <row r="219" spans="1:18" ht="81" customHeight="1" thickTop="1" thickBot="1" x14ac:dyDescent="0.25">
      <c r="A219" s="10">
        <v>613108213</v>
      </c>
      <c r="B219" s="16" t="s">
        <v>396</v>
      </c>
      <c r="C219" s="20" t="s">
        <v>1576</v>
      </c>
      <c r="D219" s="20" t="s">
        <v>1417</v>
      </c>
      <c r="E219" s="11" t="s">
        <v>396</v>
      </c>
      <c r="F219" s="11" t="s">
        <v>1376</v>
      </c>
      <c r="G219" s="20"/>
      <c r="H219" s="11">
        <v>39000</v>
      </c>
      <c r="I219" s="32">
        <f>3252927.65/2098663*39000</f>
        <v>60450</v>
      </c>
      <c r="J219" s="16" t="s">
        <v>1414</v>
      </c>
      <c r="K219" s="18">
        <v>42877</v>
      </c>
      <c r="L219" s="12" t="s">
        <v>61</v>
      </c>
      <c r="M219" s="12" t="s">
        <v>62</v>
      </c>
      <c r="N219" s="11" t="s">
        <v>380</v>
      </c>
      <c r="O219" s="75"/>
      <c r="P219" s="27"/>
      <c r="Q219" s="69"/>
      <c r="R219" s="69"/>
    </row>
    <row r="220" spans="1:18" ht="81" customHeight="1" thickTop="1" thickBot="1" x14ac:dyDescent="0.25">
      <c r="A220" s="10">
        <v>613108214</v>
      </c>
      <c r="B220" s="16" t="s">
        <v>396</v>
      </c>
      <c r="C220" s="20" t="s">
        <v>1420</v>
      </c>
      <c r="D220" s="11" t="s">
        <v>1419</v>
      </c>
      <c r="E220" s="11" t="s">
        <v>396</v>
      </c>
      <c r="F220" s="11" t="s">
        <v>1376</v>
      </c>
      <c r="G220" s="11"/>
      <c r="H220" s="11">
        <v>22000</v>
      </c>
      <c r="I220" s="32">
        <f>1797333.5/1159570*22000</f>
        <v>34100</v>
      </c>
      <c r="J220" s="16" t="s">
        <v>1414</v>
      </c>
      <c r="K220" s="12" t="s">
        <v>36</v>
      </c>
      <c r="L220" s="12" t="s">
        <v>59</v>
      </c>
      <c r="M220" s="12" t="s">
        <v>60</v>
      </c>
      <c r="N220" s="11" t="s">
        <v>380</v>
      </c>
      <c r="O220" s="75"/>
      <c r="P220" s="27"/>
      <c r="Q220" s="69"/>
      <c r="R220" s="69"/>
    </row>
    <row r="221" spans="1:18" ht="81" customHeight="1" thickTop="1" thickBot="1" x14ac:dyDescent="0.25">
      <c r="A221" s="10">
        <v>613108215</v>
      </c>
      <c r="B221" s="16" t="s">
        <v>396</v>
      </c>
      <c r="C221" s="20" t="s">
        <v>1443</v>
      </c>
      <c r="D221" s="11" t="s">
        <v>1442</v>
      </c>
      <c r="E221" s="11" t="s">
        <v>396</v>
      </c>
      <c r="F221" s="11" t="s">
        <v>1376</v>
      </c>
      <c r="G221" s="11"/>
      <c r="H221" s="11">
        <v>25000</v>
      </c>
      <c r="I221" s="32">
        <f>2039248.2/1315644*25000</f>
        <v>38750</v>
      </c>
      <c r="J221" s="16" t="s">
        <v>1414</v>
      </c>
      <c r="K221" s="12" t="s">
        <v>36</v>
      </c>
      <c r="L221" s="12" t="s">
        <v>57</v>
      </c>
      <c r="M221" s="12" t="s">
        <v>58</v>
      </c>
      <c r="N221" s="11" t="s">
        <v>380</v>
      </c>
      <c r="O221" s="75"/>
      <c r="P221" s="27"/>
      <c r="Q221" s="69"/>
      <c r="R221" s="69"/>
    </row>
    <row r="222" spans="1:18" ht="81" customHeight="1" thickTop="1" thickBot="1" x14ac:dyDescent="0.25">
      <c r="A222" s="10">
        <v>613108216</v>
      </c>
      <c r="B222" s="16" t="s">
        <v>396</v>
      </c>
      <c r="C222" s="20" t="s">
        <v>1445</v>
      </c>
      <c r="D222" s="11" t="s">
        <v>1444</v>
      </c>
      <c r="E222" s="11" t="s">
        <v>396</v>
      </c>
      <c r="F222" s="11" t="s">
        <v>1376</v>
      </c>
      <c r="G222" s="11"/>
      <c r="H222" s="11">
        <v>12000</v>
      </c>
      <c r="I222" s="32">
        <f>1007591.45/650059*12000</f>
        <v>18599.999999999996</v>
      </c>
      <c r="J222" s="16" t="s">
        <v>1414</v>
      </c>
      <c r="K222" s="12" t="s">
        <v>36</v>
      </c>
      <c r="L222" s="12" t="s">
        <v>55</v>
      </c>
      <c r="M222" s="12" t="s">
        <v>56</v>
      </c>
      <c r="N222" s="11" t="s">
        <v>380</v>
      </c>
      <c r="O222" s="75"/>
      <c r="P222" s="27"/>
      <c r="Q222" s="69"/>
      <c r="R222" s="69"/>
    </row>
    <row r="223" spans="1:18" ht="81" customHeight="1" thickTop="1" thickBot="1" x14ac:dyDescent="0.25">
      <c r="A223" s="10">
        <v>613108217</v>
      </c>
      <c r="B223" s="16" t="s">
        <v>396</v>
      </c>
      <c r="C223" s="20" t="s">
        <v>1446</v>
      </c>
      <c r="D223" s="11" t="s">
        <v>1447</v>
      </c>
      <c r="E223" s="11" t="s">
        <v>396</v>
      </c>
      <c r="F223" s="11" t="s">
        <v>1376</v>
      </c>
      <c r="G223" s="11"/>
      <c r="H223" s="11">
        <v>36000</v>
      </c>
      <c r="I223" s="32">
        <f>2915774.75/1881145*36000</f>
        <v>55800</v>
      </c>
      <c r="J223" s="16" t="s">
        <v>1414</v>
      </c>
      <c r="K223" s="12" t="s">
        <v>36</v>
      </c>
      <c r="L223" s="12" t="s">
        <v>53</v>
      </c>
      <c r="M223" s="12" t="s">
        <v>54</v>
      </c>
      <c r="N223" s="11" t="s">
        <v>380</v>
      </c>
      <c r="O223" s="75"/>
      <c r="P223" s="27"/>
      <c r="Q223" s="69"/>
      <c r="R223" s="69"/>
    </row>
    <row r="224" spans="1:18" ht="78.75" customHeight="1" thickTop="1" thickBot="1" x14ac:dyDescent="0.25">
      <c r="A224" s="10">
        <v>613108218</v>
      </c>
      <c r="B224" s="16" t="s">
        <v>396</v>
      </c>
      <c r="C224" s="20" t="s">
        <v>1449</v>
      </c>
      <c r="D224" s="11" t="s">
        <v>1450</v>
      </c>
      <c r="E224" s="11" t="s">
        <v>396</v>
      </c>
      <c r="F224" s="11" t="s">
        <v>1376</v>
      </c>
      <c r="G224" s="11"/>
      <c r="H224" s="11">
        <v>9000</v>
      </c>
      <c r="I224" s="32">
        <f>1062452.28/476436*9000</f>
        <v>20070</v>
      </c>
      <c r="J224" s="16" t="s">
        <v>1414</v>
      </c>
      <c r="K224" s="12" t="s">
        <v>36</v>
      </c>
      <c r="L224" s="12" t="s">
        <v>49</v>
      </c>
      <c r="M224" s="12" t="s">
        <v>50</v>
      </c>
      <c r="N224" s="11" t="s">
        <v>380</v>
      </c>
      <c r="O224" s="75"/>
      <c r="P224" s="27"/>
      <c r="Q224" s="69"/>
      <c r="R224" s="69"/>
    </row>
    <row r="225" spans="1:18" ht="90.75" customHeight="1" thickTop="1" thickBot="1" x14ac:dyDescent="0.25">
      <c r="A225" s="10">
        <v>613108219</v>
      </c>
      <c r="B225" s="16" t="s">
        <v>396</v>
      </c>
      <c r="C225" s="20" t="s">
        <v>1418</v>
      </c>
      <c r="D225" s="11" t="s">
        <v>1448</v>
      </c>
      <c r="E225" s="11" t="s">
        <v>396</v>
      </c>
      <c r="F225" s="11" t="s">
        <v>1376</v>
      </c>
      <c r="G225" s="11"/>
      <c r="H225" s="11">
        <v>1000</v>
      </c>
      <c r="I225" s="32">
        <f>135579.54/60798*1000</f>
        <v>2230</v>
      </c>
      <c r="J225" s="16" t="s">
        <v>1414</v>
      </c>
      <c r="K225" s="12" t="s">
        <v>36</v>
      </c>
      <c r="L225" s="12" t="s">
        <v>51</v>
      </c>
      <c r="M225" s="12" t="s">
        <v>52</v>
      </c>
      <c r="N225" s="11" t="s">
        <v>380</v>
      </c>
      <c r="O225" s="75"/>
      <c r="P225" s="27"/>
      <c r="Q225" s="69"/>
      <c r="R225" s="69"/>
    </row>
    <row r="226" spans="1:18" ht="90.75" customHeight="1" thickTop="1" thickBot="1" x14ac:dyDescent="0.25">
      <c r="A226" s="10">
        <v>613108220</v>
      </c>
      <c r="B226" s="16" t="s">
        <v>396</v>
      </c>
      <c r="C226" s="20" t="s">
        <v>1575</v>
      </c>
      <c r="D226" s="20" t="s">
        <v>1416</v>
      </c>
      <c r="E226" s="11" t="s">
        <v>396</v>
      </c>
      <c r="F226" s="11" t="s">
        <v>1376</v>
      </c>
      <c r="G226" s="20"/>
      <c r="H226" s="11">
        <v>12000</v>
      </c>
      <c r="I226" s="30">
        <f>981080.25/632955*12000</f>
        <v>18600</v>
      </c>
      <c r="J226" s="16" t="s">
        <v>1414</v>
      </c>
      <c r="K226" s="18">
        <v>42877</v>
      </c>
      <c r="L226" s="12" t="s">
        <v>79</v>
      </c>
      <c r="M226" s="12" t="s">
        <v>80</v>
      </c>
      <c r="N226" s="11" t="s">
        <v>380</v>
      </c>
      <c r="O226" s="75"/>
      <c r="P226" s="27"/>
      <c r="Q226" s="69"/>
      <c r="R226" s="69"/>
    </row>
    <row r="227" spans="1:18" ht="73.900000000000006" customHeight="1" thickTop="1" thickBot="1" x14ac:dyDescent="0.25">
      <c r="A227" s="10">
        <v>613108221</v>
      </c>
      <c r="B227" s="16" t="s">
        <v>396</v>
      </c>
      <c r="C227" s="20" t="s">
        <v>1576</v>
      </c>
      <c r="D227" s="20" t="s">
        <v>1417</v>
      </c>
      <c r="E227" s="11" t="s">
        <v>396</v>
      </c>
      <c r="F227" s="11" t="s">
        <v>1376</v>
      </c>
      <c r="G227" s="20"/>
      <c r="H227" s="11">
        <v>39000</v>
      </c>
      <c r="I227" s="32">
        <f>3252927.65/2098663*39000</f>
        <v>60450</v>
      </c>
      <c r="J227" s="16" t="s">
        <v>1414</v>
      </c>
      <c r="K227" s="18">
        <v>42877</v>
      </c>
      <c r="L227" s="12" t="s">
        <v>77</v>
      </c>
      <c r="M227" s="12" t="s">
        <v>78</v>
      </c>
      <c r="N227" s="11" t="s">
        <v>380</v>
      </c>
      <c r="O227" s="75"/>
      <c r="P227" s="27"/>
      <c r="Q227" s="69"/>
      <c r="R227" s="69"/>
    </row>
    <row r="228" spans="1:18" ht="71.45" customHeight="1" thickTop="1" thickBot="1" x14ac:dyDescent="0.25">
      <c r="A228" s="10">
        <v>613108222</v>
      </c>
      <c r="B228" s="16" t="s">
        <v>396</v>
      </c>
      <c r="C228" s="20" t="s">
        <v>1420</v>
      </c>
      <c r="D228" s="11" t="s">
        <v>1419</v>
      </c>
      <c r="E228" s="11" t="s">
        <v>396</v>
      </c>
      <c r="F228" s="11" t="s">
        <v>1376</v>
      </c>
      <c r="G228" s="11"/>
      <c r="H228" s="11">
        <v>22000</v>
      </c>
      <c r="I228" s="32">
        <f>1797333.5/1159570*22000</f>
        <v>34100</v>
      </c>
      <c r="J228" s="16" t="s">
        <v>1414</v>
      </c>
      <c r="K228" s="12" t="s">
        <v>36</v>
      </c>
      <c r="L228" s="12" t="s">
        <v>75</v>
      </c>
      <c r="M228" s="12" t="s">
        <v>76</v>
      </c>
      <c r="N228" s="11" t="s">
        <v>380</v>
      </c>
      <c r="O228" s="75"/>
      <c r="P228" s="27"/>
      <c r="Q228" s="69"/>
      <c r="R228" s="69"/>
    </row>
    <row r="229" spans="1:18" ht="71.45" customHeight="1" thickTop="1" thickBot="1" x14ac:dyDescent="0.25">
      <c r="A229" s="10">
        <v>613108223</v>
      </c>
      <c r="B229" s="16" t="s">
        <v>396</v>
      </c>
      <c r="C229" s="20" t="s">
        <v>1443</v>
      </c>
      <c r="D229" s="11" t="s">
        <v>1442</v>
      </c>
      <c r="E229" s="11" t="s">
        <v>396</v>
      </c>
      <c r="F229" s="11" t="s">
        <v>1376</v>
      </c>
      <c r="G229" s="11"/>
      <c r="H229" s="11">
        <v>25000</v>
      </c>
      <c r="I229" s="32">
        <f>2039248.2/1315644*25000</f>
        <v>38750</v>
      </c>
      <c r="J229" s="16" t="s">
        <v>1414</v>
      </c>
      <c r="K229" s="12" t="s">
        <v>36</v>
      </c>
      <c r="L229" s="12" t="s">
        <v>73</v>
      </c>
      <c r="M229" s="12" t="s">
        <v>74</v>
      </c>
      <c r="N229" s="11" t="s">
        <v>380</v>
      </c>
      <c r="O229" s="75"/>
      <c r="P229" s="27"/>
      <c r="Q229" s="69"/>
      <c r="R229" s="69"/>
    </row>
    <row r="230" spans="1:18" ht="73.900000000000006" customHeight="1" thickTop="1" thickBot="1" x14ac:dyDescent="0.25">
      <c r="A230" s="10">
        <v>613108224</v>
      </c>
      <c r="B230" s="16" t="s">
        <v>396</v>
      </c>
      <c r="C230" s="20" t="s">
        <v>1445</v>
      </c>
      <c r="D230" s="11" t="s">
        <v>1444</v>
      </c>
      <c r="E230" s="11" t="s">
        <v>396</v>
      </c>
      <c r="F230" s="11" t="s">
        <v>1376</v>
      </c>
      <c r="G230" s="11"/>
      <c r="H230" s="11">
        <v>12000</v>
      </c>
      <c r="I230" s="32">
        <f>1007591.45/650059*12000</f>
        <v>18599.999999999996</v>
      </c>
      <c r="J230" s="16" t="s">
        <v>1414</v>
      </c>
      <c r="K230" s="12" t="s">
        <v>36</v>
      </c>
      <c r="L230" s="12" t="s">
        <v>71</v>
      </c>
      <c r="M230" s="12" t="s">
        <v>72</v>
      </c>
      <c r="N230" s="11" t="s">
        <v>380</v>
      </c>
      <c r="O230" s="75"/>
      <c r="P230" s="27"/>
      <c r="Q230" s="69"/>
      <c r="R230" s="69"/>
    </row>
    <row r="231" spans="1:18" ht="69.599999999999994" customHeight="1" thickTop="1" thickBot="1" x14ac:dyDescent="0.25">
      <c r="A231" s="10">
        <v>613108225</v>
      </c>
      <c r="B231" s="16" t="s">
        <v>396</v>
      </c>
      <c r="C231" s="20" t="s">
        <v>1446</v>
      </c>
      <c r="D231" s="11" t="s">
        <v>1447</v>
      </c>
      <c r="E231" s="11" t="s">
        <v>396</v>
      </c>
      <c r="F231" s="11" t="s">
        <v>1376</v>
      </c>
      <c r="G231" s="11"/>
      <c r="H231" s="11">
        <v>36000</v>
      </c>
      <c r="I231" s="32">
        <f>2915774.75/1881145*36000</f>
        <v>55800</v>
      </c>
      <c r="J231" s="16" t="s">
        <v>1414</v>
      </c>
      <c r="K231" s="12" t="s">
        <v>36</v>
      </c>
      <c r="L231" s="12" t="s">
        <v>69</v>
      </c>
      <c r="M231" s="12" t="s">
        <v>70</v>
      </c>
      <c r="N231" s="11" t="s">
        <v>380</v>
      </c>
      <c r="O231" s="75"/>
      <c r="P231" s="27"/>
      <c r="Q231" s="69"/>
      <c r="R231" s="69"/>
    </row>
    <row r="232" spans="1:18" ht="70.900000000000006" customHeight="1" thickTop="1" thickBot="1" x14ac:dyDescent="0.25">
      <c r="A232" s="10">
        <v>613108226</v>
      </c>
      <c r="B232" s="16" t="s">
        <v>396</v>
      </c>
      <c r="C232" s="20" t="s">
        <v>1449</v>
      </c>
      <c r="D232" s="11" t="s">
        <v>1450</v>
      </c>
      <c r="E232" s="11" t="s">
        <v>396</v>
      </c>
      <c r="F232" s="11" t="s">
        <v>1376</v>
      </c>
      <c r="G232" s="11"/>
      <c r="H232" s="11">
        <v>9000</v>
      </c>
      <c r="I232" s="32">
        <f>1062452.28/476436*9000</f>
        <v>20070</v>
      </c>
      <c r="J232" s="16" t="s">
        <v>1414</v>
      </c>
      <c r="K232" s="12" t="s">
        <v>36</v>
      </c>
      <c r="L232" s="12" t="s">
        <v>65</v>
      </c>
      <c r="M232" s="12" t="s">
        <v>66</v>
      </c>
      <c r="N232" s="11" t="s">
        <v>380</v>
      </c>
      <c r="O232" s="75"/>
      <c r="P232" s="27"/>
      <c r="Q232" s="69"/>
      <c r="R232" s="69"/>
    </row>
    <row r="233" spans="1:18" ht="75" customHeight="1" thickTop="1" thickBot="1" x14ac:dyDescent="0.25">
      <c r="A233" s="10">
        <v>613108227</v>
      </c>
      <c r="B233" s="16" t="s">
        <v>396</v>
      </c>
      <c r="C233" s="20" t="s">
        <v>1418</v>
      </c>
      <c r="D233" s="11" t="s">
        <v>1448</v>
      </c>
      <c r="E233" s="11" t="s">
        <v>396</v>
      </c>
      <c r="F233" s="11" t="s">
        <v>1376</v>
      </c>
      <c r="G233" s="11"/>
      <c r="H233" s="11">
        <v>1000</v>
      </c>
      <c r="I233" s="32">
        <f>135579.54/60798*1000</f>
        <v>2230</v>
      </c>
      <c r="J233" s="16" t="s">
        <v>1414</v>
      </c>
      <c r="K233" s="12" t="s">
        <v>36</v>
      </c>
      <c r="L233" s="12" t="s">
        <v>67</v>
      </c>
      <c r="M233" s="12" t="s">
        <v>68</v>
      </c>
      <c r="N233" s="11" t="s">
        <v>380</v>
      </c>
      <c r="O233" s="75"/>
      <c r="P233" s="27"/>
      <c r="Q233" s="69"/>
      <c r="R233" s="69"/>
    </row>
    <row r="234" spans="1:18" ht="75" customHeight="1" thickTop="1" thickBot="1" x14ac:dyDescent="0.25">
      <c r="A234" s="10">
        <v>613108228</v>
      </c>
      <c r="B234" s="16" t="s">
        <v>396</v>
      </c>
      <c r="C234" s="20" t="s">
        <v>1711</v>
      </c>
      <c r="D234" s="20" t="s">
        <v>1416</v>
      </c>
      <c r="E234" s="11" t="s">
        <v>396</v>
      </c>
      <c r="F234" s="11" t="s">
        <v>1376</v>
      </c>
      <c r="G234" s="20"/>
      <c r="H234" s="11">
        <v>12000</v>
      </c>
      <c r="I234" s="30">
        <f>981080.25/632955*12000</f>
        <v>18600</v>
      </c>
      <c r="J234" s="16" t="s">
        <v>1414</v>
      </c>
      <c r="K234" s="18">
        <v>42877</v>
      </c>
      <c r="L234" s="12" t="s">
        <v>93</v>
      </c>
      <c r="M234" s="12" t="s">
        <v>94</v>
      </c>
      <c r="N234" s="11" t="s">
        <v>380</v>
      </c>
      <c r="O234" s="75"/>
      <c r="P234" s="27"/>
      <c r="Q234" s="69"/>
      <c r="R234" s="69"/>
    </row>
    <row r="235" spans="1:18" ht="75" customHeight="1" thickTop="1" thickBot="1" x14ac:dyDescent="0.25">
      <c r="A235" s="10">
        <v>613108229</v>
      </c>
      <c r="B235" s="16" t="s">
        <v>396</v>
      </c>
      <c r="C235" s="20" t="s">
        <v>1576</v>
      </c>
      <c r="D235" s="20" t="s">
        <v>1417</v>
      </c>
      <c r="E235" s="11" t="s">
        <v>396</v>
      </c>
      <c r="F235" s="11" t="s">
        <v>1376</v>
      </c>
      <c r="G235" s="20"/>
      <c r="H235" s="11">
        <v>39000</v>
      </c>
      <c r="I235" s="32">
        <f>3252927.65/2098663*39000</f>
        <v>60450</v>
      </c>
      <c r="J235" s="16" t="s">
        <v>1414</v>
      </c>
      <c r="K235" s="18">
        <v>42877</v>
      </c>
      <c r="L235" s="12" t="s">
        <v>91</v>
      </c>
      <c r="M235" s="12" t="s">
        <v>92</v>
      </c>
      <c r="N235" s="11" t="s">
        <v>380</v>
      </c>
      <c r="O235" s="75"/>
      <c r="P235" s="27"/>
      <c r="Q235" s="69"/>
      <c r="R235" s="69"/>
    </row>
    <row r="236" spans="1:18" ht="75" customHeight="1" thickTop="1" thickBot="1" x14ac:dyDescent="0.25">
      <c r="A236" s="10">
        <v>613108230</v>
      </c>
      <c r="B236" s="16" t="s">
        <v>396</v>
      </c>
      <c r="C236" s="20" t="s">
        <v>1420</v>
      </c>
      <c r="D236" s="11" t="s">
        <v>1419</v>
      </c>
      <c r="E236" s="11" t="s">
        <v>396</v>
      </c>
      <c r="F236" s="11" t="s">
        <v>1376</v>
      </c>
      <c r="G236" s="11"/>
      <c r="H236" s="11">
        <v>22000</v>
      </c>
      <c r="I236" s="32">
        <f>1797333.5/1159570*22000</f>
        <v>34100</v>
      </c>
      <c r="J236" s="16" t="s">
        <v>1414</v>
      </c>
      <c r="K236" s="12" t="s">
        <v>36</v>
      </c>
      <c r="L236" s="12" t="s">
        <v>95</v>
      </c>
      <c r="M236" s="12" t="s">
        <v>96</v>
      </c>
      <c r="N236" s="11" t="s">
        <v>380</v>
      </c>
      <c r="O236" s="75"/>
      <c r="P236" s="27"/>
      <c r="Q236" s="69"/>
      <c r="R236" s="69"/>
    </row>
    <row r="237" spans="1:18" ht="73.900000000000006" customHeight="1" thickTop="1" thickBot="1" x14ac:dyDescent="0.25">
      <c r="A237" s="10">
        <v>613108231</v>
      </c>
      <c r="B237" s="16" t="s">
        <v>396</v>
      </c>
      <c r="C237" s="20" t="s">
        <v>1443</v>
      </c>
      <c r="D237" s="11" t="s">
        <v>1442</v>
      </c>
      <c r="E237" s="11" t="s">
        <v>396</v>
      </c>
      <c r="F237" s="11" t="s">
        <v>1376</v>
      </c>
      <c r="G237" s="11"/>
      <c r="H237" s="11">
        <v>25000</v>
      </c>
      <c r="I237" s="32">
        <f>2039248.2/1315644*25000</f>
        <v>38750</v>
      </c>
      <c r="J237" s="16" t="s">
        <v>1414</v>
      </c>
      <c r="K237" s="12" t="s">
        <v>36</v>
      </c>
      <c r="L237" s="12" t="s">
        <v>89</v>
      </c>
      <c r="M237" s="12" t="s">
        <v>90</v>
      </c>
      <c r="N237" s="11" t="s">
        <v>380</v>
      </c>
      <c r="O237" s="75"/>
      <c r="P237" s="27"/>
      <c r="Q237" s="69"/>
      <c r="R237" s="69"/>
    </row>
    <row r="238" spans="1:18" ht="73.150000000000006" customHeight="1" thickTop="1" thickBot="1" x14ac:dyDescent="0.25">
      <c r="A238" s="10">
        <v>613108232</v>
      </c>
      <c r="B238" s="16" t="s">
        <v>396</v>
      </c>
      <c r="C238" s="20" t="s">
        <v>1445</v>
      </c>
      <c r="D238" s="11" t="s">
        <v>1444</v>
      </c>
      <c r="E238" s="11" t="s">
        <v>396</v>
      </c>
      <c r="F238" s="11" t="s">
        <v>1376</v>
      </c>
      <c r="G238" s="11"/>
      <c r="H238" s="11">
        <v>12000</v>
      </c>
      <c r="I238" s="32">
        <f>1007591.45/650059*12000</f>
        <v>18599.999999999996</v>
      </c>
      <c r="J238" s="16" t="s">
        <v>1414</v>
      </c>
      <c r="K238" s="12" t="s">
        <v>36</v>
      </c>
      <c r="L238" s="12" t="s">
        <v>87</v>
      </c>
      <c r="M238" s="12" t="s">
        <v>88</v>
      </c>
      <c r="N238" s="11" t="s">
        <v>380</v>
      </c>
      <c r="O238" s="75"/>
      <c r="P238" s="27"/>
      <c r="Q238" s="69"/>
      <c r="R238" s="69"/>
    </row>
    <row r="239" spans="1:18" ht="82.5" customHeight="1" thickTop="1" thickBot="1" x14ac:dyDescent="0.25">
      <c r="A239" s="10">
        <v>613108233</v>
      </c>
      <c r="B239" s="16" t="s">
        <v>396</v>
      </c>
      <c r="C239" s="20" t="s">
        <v>1446</v>
      </c>
      <c r="D239" s="11" t="s">
        <v>1447</v>
      </c>
      <c r="E239" s="11" t="s">
        <v>396</v>
      </c>
      <c r="F239" s="11" t="s">
        <v>1376</v>
      </c>
      <c r="G239" s="11"/>
      <c r="H239" s="11">
        <v>36000</v>
      </c>
      <c r="I239" s="32">
        <f>2915774.75/1881145*36000</f>
        <v>55800</v>
      </c>
      <c r="J239" s="16" t="s">
        <v>1414</v>
      </c>
      <c r="K239" s="12" t="s">
        <v>36</v>
      </c>
      <c r="L239" s="12" t="s">
        <v>85</v>
      </c>
      <c r="M239" s="12" t="s">
        <v>86</v>
      </c>
      <c r="N239" s="11" t="s">
        <v>380</v>
      </c>
      <c r="O239" s="75"/>
      <c r="P239" s="27"/>
      <c r="Q239" s="69"/>
      <c r="R239" s="69"/>
    </row>
    <row r="240" spans="1:18" ht="79.5" customHeight="1" thickTop="1" thickBot="1" x14ac:dyDescent="0.25">
      <c r="A240" s="10">
        <v>613108234</v>
      </c>
      <c r="B240" s="16" t="s">
        <v>396</v>
      </c>
      <c r="C240" s="20" t="s">
        <v>1449</v>
      </c>
      <c r="D240" s="11" t="s">
        <v>1450</v>
      </c>
      <c r="E240" s="11" t="s">
        <v>396</v>
      </c>
      <c r="F240" s="11" t="s">
        <v>1376</v>
      </c>
      <c r="G240" s="11"/>
      <c r="H240" s="11">
        <v>9000</v>
      </c>
      <c r="I240" s="32">
        <f>1062452.28/476436*9000</f>
        <v>20070</v>
      </c>
      <c r="J240" s="16" t="s">
        <v>1414</v>
      </c>
      <c r="K240" s="12" t="s">
        <v>36</v>
      </c>
      <c r="L240" s="12" t="s">
        <v>81</v>
      </c>
      <c r="M240" s="12" t="s">
        <v>82</v>
      </c>
      <c r="N240" s="11" t="s">
        <v>380</v>
      </c>
      <c r="O240" s="75"/>
      <c r="P240" s="27"/>
      <c r="Q240" s="69"/>
      <c r="R240" s="69"/>
    </row>
    <row r="241" spans="1:18" ht="80.25" customHeight="1" thickTop="1" thickBot="1" x14ac:dyDescent="0.25">
      <c r="A241" s="10">
        <v>613108235</v>
      </c>
      <c r="B241" s="16" t="s">
        <v>396</v>
      </c>
      <c r="C241" s="20" t="s">
        <v>1418</v>
      </c>
      <c r="D241" s="11" t="s">
        <v>1448</v>
      </c>
      <c r="E241" s="11" t="s">
        <v>396</v>
      </c>
      <c r="F241" s="11" t="s">
        <v>1376</v>
      </c>
      <c r="G241" s="11"/>
      <c r="H241" s="11">
        <v>1000</v>
      </c>
      <c r="I241" s="32">
        <f>135579.54/60798*1000</f>
        <v>2230</v>
      </c>
      <c r="J241" s="16" t="s">
        <v>1414</v>
      </c>
      <c r="K241" s="12" t="s">
        <v>36</v>
      </c>
      <c r="L241" s="12" t="s">
        <v>83</v>
      </c>
      <c r="M241" s="12" t="s">
        <v>84</v>
      </c>
      <c r="N241" s="11" t="s">
        <v>380</v>
      </c>
      <c r="O241" s="75"/>
      <c r="P241" s="27"/>
      <c r="Q241" s="69"/>
      <c r="R241" s="69"/>
    </row>
    <row r="242" spans="1:18" ht="60" customHeight="1" thickTop="1" thickBot="1" x14ac:dyDescent="0.25">
      <c r="A242" s="10">
        <v>613108236</v>
      </c>
      <c r="B242" s="16" t="s">
        <v>396</v>
      </c>
      <c r="C242" s="20" t="s">
        <v>1577</v>
      </c>
      <c r="D242" s="11" t="s">
        <v>1470</v>
      </c>
      <c r="E242" s="11" t="s">
        <v>396</v>
      </c>
      <c r="F242" s="11" t="s">
        <v>1376</v>
      </c>
      <c r="G242" s="11"/>
      <c r="H242" s="11">
        <v>49000</v>
      </c>
      <c r="I242" s="32">
        <f>4305358.35/2021295*49000</f>
        <v>104370</v>
      </c>
      <c r="J242" s="16" t="s">
        <v>1414</v>
      </c>
      <c r="K242" s="18" t="s">
        <v>97</v>
      </c>
      <c r="L242" s="12" t="s">
        <v>98</v>
      </c>
      <c r="M242" s="12" t="s">
        <v>446</v>
      </c>
      <c r="N242" s="11" t="s">
        <v>380</v>
      </c>
      <c r="O242" s="75"/>
      <c r="P242" s="27"/>
      <c r="Q242" s="69"/>
      <c r="R242" s="69"/>
    </row>
    <row r="243" spans="1:18" ht="56.25" customHeight="1" thickTop="1" thickBot="1" x14ac:dyDescent="0.25">
      <c r="A243" s="10">
        <v>613108237</v>
      </c>
      <c r="B243" s="103" t="s">
        <v>396</v>
      </c>
      <c r="C243" s="104" t="s">
        <v>270</v>
      </c>
      <c r="D243" s="105" t="s">
        <v>271</v>
      </c>
      <c r="E243" s="105" t="s">
        <v>396</v>
      </c>
      <c r="F243" s="105" t="s">
        <v>1376</v>
      </c>
      <c r="G243" s="105"/>
      <c r="H243" s="105">
        <v>63000</v>
      </c>
      <c r="I243" s="106">
        <v>0</v>
      </c>
      <c r="J243" s="103" t="s">
        <v>1414</v>
      </c>
      <c r="K243" s="107" t="s">
        <v>97</v>
      </c>
      <c r="L243" s="107" t="s">
        <v>99</v>
      </c>
      <c r="M243" s="107" t="s">
        <v>447</v>
      </c>
      <c r="N243" s="105" t="s">
        <v>380</v>
      </c>
      <c r="O243" s="108"/>
      <c r="P243" s="109"/>
      <c r="Q243" s="116"/>
      <c r="R243" s="110" t="s">
        <v>1327</v>
      </c>
    </row>
    <row r="244" spans="1:18" ht="58.5" customHeight="1" thickTop="1" thickBot="1" x14ac:dyDescent="0.25">
      <c r="A244" s="10">
        <v>613108238</v>
      </c>
      <c r="B244" s="16" t="s">
        <v>396</v>
      </c>
      <c r="C244" s="20" t="s">
        <v>1577</v>
      </c>
      <c r="D244" s="11" t="s">
        <v>1470</v>
      </c>
      <c r="E244" s="11" t="s">
        <v>396</v>
      </c>
      <c r="F244" s="11" t="s">
        <v>1376</v>
      </c>
      <c r="G244" s="11"/>
      <c r="H244" s="11">
        <v>49000</v>
      </c>
      <c r="I244" s="32">
        <f>4305358.35/2021295*49000</f>
        <v>104370</v>
      </c>
      <c r="J244" s="16" t="s">
        <v>1414</v>
      </c>
      <c r="K244" s="18" t="s">
        <v>97</v>
      </c>
      <c r="L244" s="12" t="s">
        <v>448</v>
      </c>
      <c r="M244" s="12" t="s">
        <v>449</v>
      </c>
      <c r="N244" s="11" t="s">
        <v>380</v>
      </c>
      <c r="O244" s="75"/>
      <c r="P244" s="27"/>
      <c r="Q244" s="69"/>
      <c r="R244" s="69"/>
    </row>
    <row r="245" spans="1:18" ht="56.25" customHeight="1" thickTop="1" thickBot="1" x14ac:dyDescent="0.25">
      <c r="A245" s="10">
        <v>613108239</v>
      </c>
      <c r="B245" s="103" t="s">
        <v>396</v>
      </c>
      <c r="C245" s="104" t="s">
        <v>270</v>
      </c>
      <c r="D245" s="105" t="s">
        <v>271</v>
      </c>
      <c r="E245" s="105" t="s">
        <v>396</v>
      </c>
      <c r="F245" s="105" t="s">
        <v>1376</v>
      </c>
      <c r="G245" s="105"/>
      <c r="H245" s="105">
        <v>63000</v>
      </c>
      <c r="I245" s="106">
        <v>0</v>
      </c>
      <c r="J245" s="103" t="s">
        <v>1414</v>
      </c>
      <c r="K245" s="107" t="s">
        <v>97</v>
      </c>
      <c r="L245" s="107" t="s">
        <v>450</v>
      </c>
      <c r="M245" s="107" t="s">
        <v>451</v>
      </c>
      <c r="N245" s="105" t="s">
        <v>380</v>
      </c>
      <c r="O245" s="108"/>
      <c r="P245" s="109"/>
      <c r="Q245" s="116"/>
      <c r="R245" s="110" t="s">
        <v>1327</v>
      </c>
    </row>
    <row r="246" spans="1:18" ht="55.9" customHeight="1" thickTop="1" thickBot="1" x14ac:dyDescent="0.25">
      <c r="A246" s="10">
        <v>613108240</v>
      </c>
      <c r="B246" s="16" t="s">
        <v>396</v>
      </c>
      <c r="C246" s="20" t="s">
        <v>1578</v>
      </c>
      <c r="D246" s="11" t="s">
        <v>1466</v>
      </c>
      <c r="E246" s="11" t="s">
        <v>396</v>
      </c>
      <c r="F246" s="11" t="s">
        <v>1376</v>
      </c>
      <c r="G246" s="11"/>
      <c r="H246" s="11">
        <v>63000</v>
      </c>
      <c r="I246" s="32">
        <f>2566202.7/1204790*63000</f>
        <v>134190.00000000003</v>
      </c>
      <c r="J246" s="16" t="s">
        <v>1414</v>
      </c>
      <c r="K246" s="18" t="s">
        <v>97</v>
      </c>
      <c r="L246" s="12" t="s">
        <v>454</v>
      </c>
      <c r="M246" s="12" t="s">
        <v>113</v>
      </c>
      <c r="N246" s="11" t="s">
        <v>380</v>
      </c>
      <c r="O246" s="75"/>
      <c r="P246" s="27"/>
      <c r="Q246" s="69"/>
      <c r="R246" s="69"/>
    </row>
    <row r="247" spans="1:18" ht="66" customHeight="1" thickTop="1" thickBot="1" x14ac:dyDescent="0.25">
      <c r="A247" s="10">
        <v>613108241</v>
      </c>
      <c r="B247" s="16" t="s">
        <v>396</v>
      </c>
      <c r="C247" s="20" t="s">
        <v>1579</v>
      </c>
      <c r="D247" s="11" t="s">
        <v>1463</v>
      </c>
      <c r="E247" s="11" t="s">
        <v>396</v>
      </c>
      <c r="F247" s="11" t="s">
        <v>1376</v>
      </c>
      <c r="G247" s="11"/>
      <c r="H247" s="11">
        <v>49000</v>
      </c>
      <c r="I247" s="32">
        <f>2628236.82/1233914*49000</f>
        <v>104370</v>
      </c>
      <c r="J247" s="16" t="s">
        <v>1414</v>
      </c>
      <c r="K247" s="18" t="s">
        <v>97</v>
      </c>
      <c r="L247" s="12" t="s">
        <v>453</v>
      </c>
      <c r="M247" s="12" t="s">
        <v>114</v>
      </c>
      <c r="N247" s="11" t="s">
        <v>380</v>
      </c>
      <c r="O247" s="75"/>
      <c r="P247" s="27"/>
      <c r="Q247" s="69"/>
      <c r="R247" s="69"/>
    </row>
    <row r="248" spans="1:18" ht="61.9" customHeight="1" thickTop="1" thickBot="1" x14ac:dyDescent="0.25">
      <c r="A248" s="10">
        <v>613108242</v>
      </c>
      <c r="B248" s="16" t="s">
        <v>396</v>
      </c>
      <c r="C248" s="20" t="s">
        <v>1578</v>
      </c>
      <c r="D248" s="11" t="s">
        <v>1466</v>
      </c>
      <c r="E248" s="11" t="s">
        <v>396</v>
      </c>
      <c r="F248" s="11" t="s">
        <v>1376</v>
      </c>
      <c r="G248" s="11"/>
      <c r="H248" s="11">
        <v>63000</v>
      </c>
      <c r="I248" s="32">
        <f>2566202.7/1204790*63000</f>
        <v>134190.00000000003</v>
      </c>
      <c r="J248" s="16" t="s">
        <v>1414</v>
      </c>
      <c r="K248" s="18" t="s">
        <v>97</v>
      </c>
      <c r="L248" s="12" t="s">
        <v>115</v>
      </c>
      <c r="M248" s="12" t="s">
        <v>116</v>
      </c>
      <c r="N248" s="11" t="s">
        <v>380</v>
      </c>
      <c r="O248" s="75"/>
      <c r="P248" s="27"/>
      <c r="Q248" s="69"/>
      <c r="R248" s="69"/>
    </row>
    <row r="249" spans="1:18" ht="60" customHeight="1" thickTop="1" thickBot="1" x14ac:dyDescent="0.25">
      <c r="A249" s="10">
        <v>613108243</v>
      </c>
      <c r="B249" s="16" t="s">
        <v>396</v>
      </c>
      <c r="C249" s="20" t="s">
        <v>1579</v>
      </c>
      <c r="D249" s="11" t="s">
        <v>1463</v>
      </c>
      <c r="E249" s="11" t="s">
        <v>396</v>
      </c>
      <c r="F249" s="11" t="s">
        <v>1376</v>
      </c>
      <c r="G249" s="11"/>
      <c r="H249" s="11">
        <v>49000</v>
      </c>
      <c r="I249" s="32">
        <f>2628236.82/1233914*49000</f>
        <v>104370</v>
      </c>
      <c r="J249" s="16" t="s">
        <v>1414</v>
      </c>
      <c r="K249" s="18" t="s">
        <v>97</v>
      </c>
      <c r="L249" s="12" t="s">
        <v>455</v>
      </c>
      <c r="M249" s="12" t="s">
        <v>456</v>
      </c>
      <c r="N249" s="11" t="s">
        <v>380</v>
      </c>
      <c r="O249" s="75"/>
      <c r="P249" s="27"/>
      <c r="Q249" s="69"/>
      <c r="R249" s="69"/>
    </row>
    <row r="250" spans="1:18" ht="71.25" customHeight="1" thickTop="1" thickBot="1" x14ac:dyDescent="0.25">
      <c r="A250" s="10">
        <v>613108244</v>
      </c>
      <c r="B250" s="16" t="s">
        <v>396</v>
      </c>
      <c r="C250" s="20" t="s">
        <v>1580</v>
      </c>
      <c r="D250" s="11" t="s">
        <v>1378</v>
      </c>
      <c r="E250" s="11" t="s">
        <v>396</v>
      </c>
      <c r="F250" s="11" t="s">
        <v>1376</v>
      </c>
      <c r="G250" s="11"/>
      <c r="H250" s="11">
        <v>49000</v>
      </c>
      <c r="I250" s="32">
        <f>4563697.53/2142581*49000</f>
        <v>104370.00000000001</v>
      </c>
      <c r="J250" s="16" t="s">
        <v>1414</v>
      </c>
      <c r="K250" s="18">
        <v>42878</v>
      </c>
      <c r="L250" s="12" t="s">
        <v>117</v>
      </c>
      <c r="M250" s="12" t="s">
        <v>118</v>
      </c>
      <c r="N250" s="11" t="s">
        <v>380</v>
      </c>
      <c r="O250" s="75"/>
      <c r="P250" s="27"/>
      <c r="Q250" s="69"/>
      <c r="R250" s="69"/>
    </row>
    <row r="251" spans="1:18" ht="63" customHeight="1" thickTop="1" thickBot="1" x14ac:dyDescent="0.25">
      <c r="A251" s="10">
        <v>613108245</v>
      </c>
      <c r="B251" s="16" t="s">
        <v>396</v>
      </c>
      <c r="C251" s="20" t="s">
        <v>1581</v>
      </c>
      <c r="D251" s="11" t="s">
        <v>1377</v>
      </c>
      <c r="E251" s="11" t="s">
        <v>396</v>
      </c>
      <c r="F251" s="11" t="s">
        <v>1376</v>
      </c>
      <c r="G251" s="11"/>
      <c r="H251" s="11">
        <v>56000</v>
      </c>
      <c r="I251" s="32">
        <f>5383093.62/2527274*56000</f>
        <v>119280</v>
      </c>
      <c r="J251" s="16" t="s">
        <v>1414</v>
      </c>
      <c r="K251" s="18">
        <v>42878</v>
      </c>
      <c r="L251" s="12" t="s">
        <v>119</v>
      </c>
      <c r="M251" s="12" t="s">
        <v>120</v>
      </c>
      <c r="N251" s="11" t="s">
        <v>380</v>
      </c>
      <c r="O251" s="75"/>
      <c r="P251" s="27"/>
      <c r="Q251" s="69"/>
      <c r="R251" s="69"/>
    </row>
    <row r="252" spans="1:18" ht="60.75" customHeight="1" thickTop="1" thickBot="1" x14ac:dyDescent="0.25">
      <c r="A252" s="10">
        <v>613108246</v>
      </c>
      <c r="B252" s="16" t="s">
        <v>396</v>
      </c>
      <c r="C252" s="20" t="s">
        <v>1582</v>
      </c>
      <c r="D252" s="11" t="s">
        <v>1522</v>
      </c>
      <c r="E252" s="11" t="s">
        <v>396</v>
      </c>
      <c r="F252" s="11" t="s">
        <v>1376</v>
      </c>
      <c r="G252" s="11"/>
      <c r="H252" s="11">
        <v>49000</v>
      </c>
      <c r="I252" s="32">
        <f>1995094.32/936664*49000</f>
        <v>104370</v>
      </c>
      <c r="J252" s="16" t="s">
        <v>1414</v>
      </c>
      <c r="K252" s="18">
        <v>42880</v>
      </c>
      <c r="L252" s="12" t="s">
        <v>121</v>
      </c>
      <c r="M252" s="12" t="s">
        <v>122</v>
      </c>
      <c r="N252" s="11" t="s">
        <v>380</v>
      </c>
      <c r="O252" s="75"/>
      <c r="P252" s="27"/>
      <c r="Q252" s="69"/>
      <c r="R252" s="69"/>
    </row>
    <row r="253" spans="1:18" ht="63.75" customHeight="1" thickTop="1" thickBot="1" x14ac:dyDescent="0.25">
      <c r="A253" s="10">
        <v>613108247</v>
      </c>
      <c r="B253" s="103" t="s">
        <v>396</v>
      </c>
      <c r="C253" s="104" t="s">
        <v>1583</v>
      </c>
      <c r="D253" s="105" t="s">
        <v>511</v>
      </c>
      <c r="E253" s="105" t="s">
        <v>396</v>
      </c>
      <c r="F253" s="105" t="s">
        <v>1376</v>
      </c>
      <c r="G253" s="105"/>
      <c r="H253" s="105">
        <v>61000</v>
      </c>
      <c r="I253" s="106">
        <v>0</v>
      </c>
      <c r="J253" s="103" t="s">
        <v>1414</v>
      </c>
      <c r="K253" s="111">
        <v>42880</v>
      </c>
      <c r="L253" s="107" t="s">
        <v>123</v>
      </c>
      <c r="M253" s="107" t="s">
        <v>124</v>
      </c>
      <c r="N253" s="105" t="s">
        <v>380</v>
      </c>
      <c r="O253" s="108"/>
      <c r="P253" s="109"/>
      <c r="Q253" s="116"/>
      <c r="R253" s="110" t="s">
        <v>1201</v>
      </c>
    </row>
    <row r="254" spans="1:18" ht="77.45" customHeight="1" thickTop="1" thickBot="1" x14ac:dyDescent="0.25">
      <c r="A254" s="10">
        <v>613108248</v>
      </c>
      <c r="B254" s="16" t="s">
        <v>396</v>
      </c>
      <c r="C254" s="20" t="s">
        <v>1584</v>
      </c>
      <c r="D254" s="11" t="s">
        <v>1585</v>
      </c>
      <c r="E254" s="115" t="s">
        <v>396</v>
      </c>
      <c r="F254" s="115" t="s">
        <v>1376</v>
      </c>
      <c r="G254" s="11"/>
      <c r="H254" s="11">
        <v>156000</v>
      </c>
      <c r="I254" s="32">
        <v>241800</v>
      </c>
      <c r="J254" s="16" t="s">
        <v>1406</v>
      </c>
      <c r="K254" s="18">
        <v>42880</v>
      </c>
      <c r="L254" s="12" t="s">
        <v>321</v>
      </c>
      <c r="M254" s="12" t="s">
        <v>157</v>
      </c>
      <c r="N254" s="11" t="s">
        <v>380</v>
      </c>
      <c r="O254" s="75"/>
      <c r="P254" s="27"/>
      <c r="Q254" s="69"/>
      <c r="R254" s="69"/>
    </row>
    <row r="255" spans="1:18" ht="57" customHeight="1" thickTop="1" thickBot="1" x14ac:dyDescent="0.25">
      <c r="A255" s="10">
        <v>613108249</v>
      </c>
      <c r="B255" s="16" t="s">
        <v>396</v>
      </c>
      <c r="C255" s="20" t="s">
        <v>1586</v>
      </c>
      <c r="D255" s="11" t="s">
        <v>1460</v>
      </c>
      <c r="E255" s="115" t="s">
        <v>396</v>
      </c>
      <c r="F255" s="115" t="s">
        <v>1376</v>
      </c>
      <c r="G255" s="11"/>
      <c r="H255" s="11">
        <v>53000</v>
      </c>
      <c r="I255" s="32">
        <f>5250430.83/2464991*53000</f>
        <v>112890</v>
      </c>
      <c r="J255" s="16" t="s">
        <v>1414</v>
      </c>
      <c r="K255" s="18">
        <v>42881</v>
      </c>
      <c r="L255" s="12" t="s">
        <v>125</v>
      </c>
      <c r="M255" s="12" t="s">
        <v>126</v>
      </c>
      <c r="N255" s="11" t="s">
        <v>380</v>
      </c>
      <c r="O255" s="75"/>
      <c r="P255" s="27"/>
      <c r="Q255" s="69"/>
      <c r="R255" s="69"/>
    </row>
    <row r="256" spans="1:18" ht="54" customHeight="1" thickTop="1" thickBot="1" x14ac:dyDescent="0.25">
      <c r="A256" s="10">
        <v>613108250</v>
      </c>
      <c r="B256" s="103" t="s">
        <v>396</v>
      </c>
      <c r="C256" s="104" t="s">
        <v>210</v>
      </c>
      <c r="D256" s="105" t="s">
        <v>404</v>
      </c>
      <c r="E256" s="105" t="s">
        <v>396</v>
      </c>
      <c r="F256" s="105" t="s">
        <v>1376</v>
      </c>
      <c r="G256" s="105"/>
      <c r="H256" s="105">
        <v>57000</v>
      </c>
      <c r="I256" s="106">
        <v>0</v>
      </c>
      <c r="J256" s="103" t="s">
        <v>1414</v>
      </c>
      <c r="K256" s="111">
        <v>42886</v>
      </c>
      <c r="L256" s="107" t="s">
        <v>127</v>
      </c>
      <c r="M256" s="107" t="s">
        <v>433</v>
      </c>
      <c r="N256" s="105" t="s">
        <v>380</v>
      </c>
      <c r="O256" s="108"/>
      <c r="P256" s="109"/>
      <c r="Q256" s="116"/>
      <c r="R256" s="110" t="s">
        <v>1219</v>
      </c>
    </row>
    <row r="257" spans="1:18" ht="54" customHeight="1" thickTop="1" thickBot="1" x14ac:dyDescent="0.25">
      <c r="A257" s="10">
        <v>613108251</v>
      </c>
      <c r="B257" s="16" t="s">
        <v>396</v>
      </c>
      <c r="C257" s="20" t="s">
        <v>1586</v>
      </c>
      <c r="D257" s="11" t="s">
        <v>1460</v>
      </c>
      <c r="E257" s="115" t="s">
        <v>396</v>
      </c>
      <c r="F257" s="115" t="s">
        <v>1376</v>
      </c>
      <c r="G257" s="11"/>
      <c r="H257" s="11">
        <v>53000</v>
      </c>
      <c r="I257" s="32">
        <f>5250430.83/2464991*53000</f>
        <v>112890</v>
      </c>
      <c r="J257" s="16" t="s">
        <v>1414</v>
      </c>
      <c r="K257" s="18">
        <v>42881</v>
      </c>
      <c r="L257" s="12" t="s">
        <v>434</v>
      </c>
      <c r="M257" s="12" t="s">
        <v>435</v>
      </c>
      <c r="N257" s="11" t="s">
        <v>380</v>
      </c>
      <c r="O257" s="75"/>
      <c r="P257" s="27"/>
      <c r="Q257" s="69"/>
      <c r="R257" s="69"/>
    </row>
    <row r="258" spans="1:18" ht="56.25" customHeight="1" thickTop="1" thickBot="1" x14ac:dyDescent="0.25">
      <c r="A258" s="10">
        <v>613108252</v>
      </c>
      <c r="B258" s="103" t="s">
        <v>396</v>
      </c>
      <c r="C258" s="104" t="s">
        <v>210</v>
      </c>
      <c r="D258" s="105" t="s">
        <v>404</v>
      </c>
      <c r="E258" s="105" t="s">
        <v>396</v>
      </c>
      <c r="F258" s="105" t="s">
        <v>1376</v>
      </c>
      <c r="G258" s="105"/>
      <c r="H258" s="105">
        <v>57000</v>
      </c>
      <c r="I258" s="106">
        <v>0</v>
      </c>
      <c r="J258" s="103" t="s">
        <v>1414</v>
      </c>
      <c r="K258" s="111">
        <v>42886</v>
      </c>
      <c r="L258" s="107" t="s">
        <v>436</v>
      </c>
      <c r="M258" s="107" t="s">
        <v>437</v>
      </c>
      <c r="N258" s="105" t="s">
        <v>380</v>
      </c>
      <c r="O258" s="108"/>
      <c r="P258" s="109"/>
      <c r="Q258" s="116"/>
      <c r="R258" s="110" t="s">
        <v>1219</v>
      </c>
    </row>
    <row r="259" spans="1:18" ht="61.9" customHeight="1" thickTop="1" thickBot="1" x14ac:dyDescent="0.25">
      <c r="A259" s="10">
        <v>613108253</v>
      </c>
      <c r="B259" s="16" t="s">
        <v>396</v>
      </c>
      <c r="C259" s="20" t="s">
        <v>1587</v>
      </c>
      <c r="D259" s="11" t="s">
        <v>1454</v>
      </c>
      <c r="E259" s="115" t="s">
        <v>396</v>
      </c>
      <c r="F259" s="115" t="s">
        <v>1376</v>
      </c>
      <c r="G259" s="11"/>
      <c r="H259" s="11">
        <v>49000</v>
      </c>
      <c r="I259" s="32">
        <f>2100103.32/985964*49000</f>
        <v>104370</v>
      </c>
      <c r="J259" s="16" t="s">
        <v>1414</v>
      </c>
      <c r="K259" s="18">
        <v>42891</v>
      </c>
      <c r="L259" s="12" t="s">
        <v>438</v>
      </c>
      <c r="M259" s="12" t="s">
        <v>439</v>
      </c>
      <c r="N259" s="11" t="s">
        <v>380</v>
      </c>
      <c r="O259" s="75"/>
      <c r="P259" s="27"/>
      <c r="Q259" s="69"/>
      <c r="R259" s="69"/>
    </row>
    <row r="260" spans="1:18" ht="58.5" customHeight="1" thickTop="1" thickBot="1" x14ac:dyDescent="0.25">
      <c r="A260" s="10">
        <v>613108254</v>
      </c>
      <c r="B260" s="16" t="s">
        <v>396</v>
      </c>
      <c r="C260" s="20" t="s">
        <v>1587</v>
      </c>
      <c r="D260" s="11" t="s">
        <v>1454</v>
      </c>
      <c r="E260" s="115" t="s">
        <v>396</v>
      </c>
      <c r="F260" s="115" t="s">
        <v>1376</v>
      </c>
      <c r="G260" s="11"/>
      <c r="H260" s="11">
        <v>49000</v>
      </c>
      <c r="I260" s="32">
        <f>2100103.32/985964*49000</f>
        <v>104370</v>
      </c>
      <c r="J260" s="16" t="s">
        <v>1414</v>
      </c>
      <c r="K260" s="18">
        <v>42891</v>
      </c>
      <c r="L260" s="12" t="s">
        <v>440</v>
      </c>
      <c r="M260" s="12" t="s">
        <v>441</v>
      </c>
      <c r="N260" s="11" t="s">
        <v>380</v>
      </c>
      <c r="O260" s="75"/>
      <c r="P260" s="27"/>
      <c r="Q260" s="69"/>
      <c r="R260" s="69"/>
    </row>
    <row r="261" spans="1:18" ht="58.5" customHeight="1" thickTop="1" thickBot="1" x14ac:dyDescent="0.25">
      <c r="A261" s="10">
        <v>613108255</v>
      </c>
      <c r="B261" s="16" t="s">
        <v>396</v>
      </c>
      <c r="C261" s="20" t="s">
        <v>1383</v>
      </c>
      <c r="D261" s="11" t="s">
        <v>1384</v>
      </c>
      <c r="E261" s="11" t="s">
        <v>396</v>
      </c>
      <c r="F261" s="11" t="s">
        <v>1376</v>
      </c>
      <c r="G261" s="11" t="s">
        <v>391</v>
      </c>
      <c r="H261" s="11">
        <v>160000</v>
      </c>
      <c r="I261" s="32">
        <v>340800</v>
      </c>
      <c r="J261" s="16" t="s">
        <v>1414</v>
      </c>
      <c r="K261" s="18">
        <v>42893</v>
      </c>
      <c r="L261" s="12" t="s">
        <v>442</v>
      </c>
      <c r="M261" s="12" t="s">
        <v>443</v>
      </c>
      <c r="N261" s="11" t="s">
        <v>380</v>
      </c>
      <c r="O261" s="75"/>
      <c r="P261" s="27"/>
      <c r="Q261" s="69"/>
      <c r="R261" s="69"/>
    </row>
    <row r="262" spans="1:18" ht="58.5" customHeight="1" thickTop="1" thickBot="1" x14ac:dyDescent="0.25">
      <c r="A262" s="10">
        <v>613108256</v>
      </c>
      <c r="B262" s="16" t="s">
        <v>396</v>
      </c>
      <c r="C262" s="20" t="s">
        <v>1383</v>
      </c>
      <c r="D262" s="11" t="s">
        <v>1384</v>
      </c>
      <c r="E262" s="11" t="s">
        <v>396</v>
      </c>
      <c r="F262" s="11" t="s">
        <v>1376</v>
      </c>
      <c r="G262" s="11" t="s">
        <v>391</v>
      </c>
      <c r="H262" s="11">
        <v>160000</v>
      </c>
      <c r="I262" s="32">
        <v>340800</v>
      </c>
      <c r="J262" s="16" t="s">
        <v>1414</v>
      </c>
      <c r="K262" s="18">
        <v>42893</v>
      </c>
      <c r="L262" s="12" t="s">
        <v>444</v>
      </c>
      <c r="M262" s="12" t="s">
        <v>311</v>
      </c>
      <c r="N262" s="11" t="s">
        <v>380</v>
      </c>
      <c r="O262" s="75"/>
      <c r="P262" s="27"/>
      <c r="Q262" s="69"/>
      <c r="R262" s="69"/>
    </row>
    <row r="263" spans="1:18" ht="57.75" customHeight="1" thickTop="1" thickBot="1" x14ac:dyDescent="0.25">
      <c r="A263" s="10">
        <v>613108257</v>
      </c>
      <c r="B263" s="16" t="s">
        <v>396</v>
      </c>
      <c r="C263" s="20" t="s">
        <v>1383</v>
      </c>
      <c r="D263" s="11" t="s">
        <v>1384</v>
      </c>
      <c r="E263" s="11" t="s">
        <v>396</v>
      </c>
      <c r="F263" s="11" t="s">
        <v>1376</v>
      </c>
      <c r="G263" s="11" t="s">
        <v>391</v>
      </c>
      <c r="H263" s="11">
        <v>160000</v>
      </c>
      <c r="I263" s="32">
        <v>340800</v>
      </c>
      <c r="J263" s="16" t="s">
        <v>1414</v>
      </c>
      <c r="K263" s="18">
        <v>42893</v>
      </c>
      <c r="L263" s="12" t="s">
        <v>312</v>
      </c>
      <c r="M263" s="12" t="s">
        <v>313</v>
      </c>
      <c r="N263" s="11" t="s">
        <v>380</v>
      </c>
      <c r="O263" s="75"/>
      <c r="P263" s="27"/>
      <c r="Q263" s="69"/>
      <c r="R263" s="69"/>
    </row>
    <row r="264" spans="1:18" ht="57.75" customHeight="1" thickTop="1" thickBot="1" x14ac:dyDescent="0.25">
      <c r="A264" s="10">
        <v>613108258</v>
      </c>
      <c r="B264" s="16" t="s">
        <v>396</v>
      </c>
      <c r="C264" s="20" t="s">
        <v>1383</v>
      </c>
      <c r="D264" s="11" t="s">
        <v>1384</v>
      </c>
      <c r="E264" s="11" t="s">
        <v>396</v>
      </c>
      <c r="F264" s="11" t="s">
        <v>1376</v>
      </c>
      <c r="G264" s="11" t="s">
        <v>391</v>
      </c>
      <c r="H264" s="11">
        <v>160000</v>
      </c>
      <c r="I264" s="32">
        <v>340800</v>
      </c>
      <c r="J264" s="16" t="s">
        <v>1414</v>
      </c>
      <c r="K264" s="18">
        <v>42915</v>
      </c>
      <c r="L264" s="12" t="s">
        <v>320</v>
      </c>
      <c r="M264" s="12" t="s">
        <v>279</v>
      </c>
      <c r="N264" s="11" t="s">
        <v>380</v>
      </c>
      <c r="O264" s="75"/>
      <c r="P264" s="27"/>
      <c r="Q264" s="69"/>
      <c r="R264" s="69"/>
    </row>
    <row r="265" spans="1:18" ht="57.75" customHeight="1" thickTop="1" thickBot="1" x14ac:dyDescent="0.25">
      <c r="A265" s="10">
        <v>613108259</v>
      </c>
      <c r="B265" s="16" t="s">
        <v>396</v>
      </c>
      <c r="C265" s="20" t="s">
        <v>1577</v>
      </c>
      <c r="D265" s="11" t="s">
        <v>1470</v>
      </c>
      <c r="E265" s="11" t="s">
        <v>396</v>
      </c>
      <c r="F265" s="11" t="s">
        <v>1376</v>
      </c>
      <c r="G265" s="11" t="s">
        <v>391</v>
      </c>
      <c r="H265" s="11">
        <v>49000</v>
      </c>
      <c r="I265" s="32">
        <f>4305358.35/2021295*49000</f>
        <v>104370</v>
      </c>
      <c r="J265" s="16" t="s">
        <v>1414</v>
      </c>
      <c r="K265" s="18" t="s">
        <v>314</v>
      </c>
      <c r="L265" s="12" t="s">
        <v>469</v>
      </c>
      <c r="M265" s="12" t="s">
        <v>470</v>
      </c>
      <c r="N265" s="11" t="s">
        <v>380</v>
      </c>
      <c r="O265" s="75"/>
      <c r="P265" s="27"/>
      <c r="Q265" s="69"/>
      <c r="R265" s="69"/>
    </row>
    <row r="266" spans="1:18" ht="57.75" customHeight="1" thickTop="1" thickBot="1" x14ac:dyDescent="0.25">
      <c r="A266" s="10">
        <v>613108260</v>
      </c>
      <c r="B266" s="103" t="s">
        <v>396</v>
      </c>
      <c r="C266" s="104" t="s">
        <v>1588</v>
      </c>
      <c r="D266" s="105" t="s">
        <v>271</v>
      </c>
      <c r="E266" s="105" t="s">
        <v>396</v>
      </c>
      <c r="F266" s="105" t="s">
        <v>1376</v>
      </c>
      <c r="G266" s="105" t="s">
        <v>391</v>
      </c>
      <c r="H266" s="105">
        <v>63000</v>
      </c>
      <c r="I266" s="106">
        <v>0</v>
      </c>
      <c r="J266" s="103" t="s">
        <v>1414</v>
      </c>
      <c r="K266" s="107" t="s">
        <v>314</v>
      </c>
      <c r="L266" s="107" t="s">
        <v>316</v>
      </c>
      <c r="M266" s="107" t="s">
        <v>315</v>
      </c>
      <c r="N266" s="105" t="s">
        <v>380</v>
      </c>
      <c r="O266" s="108"/>
      <c r="P266" s="109"/>
      <c r="Q266" s="116"/>
      <c r="R266" s="116"/>
    </row>
    <row r="267" spans="1:18" ht="57.75" customHeight="1" thickTop="1" thickBot="1" x14ac:dyDescent="0.25">
      <c r="A267" s="10">
        <v>613108261</v>
      </c>
      <c r="B267" s="103" t="s">
        <v>396</v>
      </c>
      <c r="C267" s="104" t="s">
        <v>1588</v>
      </c>
      <c r="D267" s="105" t="s">
        <v>271</v>
      </c>
      <c r="E267" s="105" t="s">
        <v>396</v>
      </c>
      <c r="F267" s="105" t="s">
        <v>1376</v>
      </c>
      <c r="G267" s="105" t="s">
        <v>391</v>
      </c>
      <c r="H267" s="105">
        <v>63000</v>
      </c>
      <c r="I267" s="106">
        <v>0</v>
      </c>
      <c r="J267" s="103" t="s">
        <v>1414</v>
      </c>
      <c r="K267" s="107" t="s">
        <v>314</v>
      </c>
      <c r="L267" s="107" t="s">
        <v>317</v>
      </c>
      <c r="M267" s="107" t="s">
        <v>318</v>
      </c>
      <c r="N267" s="105" t="s">
        <v>380</v>
      </c>
      <c r="O267" s="108"/>
      <c r="P267" s="109"/>
      <c r="Q267" s="116"/>
      <c r="R267" s="116"/>
    </row>
    <row r="268" spans="1:18" ht="54.6" customHeight="1" thickTop="1" thickBot="1" x14ac:dyDescent="0.25">
      <c r="A268" s="10">
        <v>613108262</v>
      </c>
      <c r="B268" s="16" t="s">
        <v>396</v>
      </c>
      <c r="C268" s="20" t="s">
        <v>1577</v>
      </c>
      <c r="D268" s="11" t="s">
        <v>1470</v>
      </c>
      <c r="E268" s="11" t="s">
        <v>396</v>
      </c>
      <c r="F268" s="11" t="s">
        <v>1376</v>
      </c>
      <c r="G268" s="11" t="s">
        <v>391</v>
      </c>
      <c r="H268" s="11">
        <v>49000</v>
      </c>
      <c r="I268" s="32">
        <f>4305358.35/2021295*49000</f>
        <v>104370</v>
      </c>
      <c r="J268" s="16" t="s">
        <v>1414</v>
      </c>
      <c r="K268" s="18" t="s">
        <v>314</v>
      </c>
      <c r="L268" s="12" t="s">
        <v>319</v>
      </c>
      <c r="M268" s="12" t="s">
        <v>324</v>
      </c>
      <c r="N268" s="11" t="s">
        <v>380</v>
      </c>
      <c r="O268" s="75"/>
      <c r="P268" s="27"/>
      <c r="Q268" s="69"/>
      <c r="R268" s="69"/>
    </row>
    <row r="269" spans="1:18" ht="57.75" customHeight="1" thickTop="1" thickBot="1" x14ac:dyDescent="0.25">
      <c r="A269" s="10">
        <v>613108263</v>
      </c>
      <c r="B269" s="16" t="s">
        <v>396</v>
      </c>
      <c r="C269" s="20" t="s">
        <v>1383</v>
      </c>
      <c r="D269" s="11" t="s">
        <v>1384</v>
      </c>
      <c r="E269" s="11" t="s">
        <v>396</v>
      </c>
      <c r="F269" s="11" t="s">
        <v>1376</v>
      </c>
      <c r="G269" s="11" t="s">
        <v>391</v>
      </c>
      <c r="H269" s="11">
        <v>160000</v>
      </c>
      <c r="I269" s="32">
        <v>340800</v>
      </c>
      <c r="J269" s="16" t="s">
        <v>1414</v>
      </c>
      <c r="K269" s="18">
        <v>42942</v>
      </c>
      <c r="L269" s="12" t="s">
        <v>322</v>
      </c>
      <c r="M269" s="12" t="s">
        <v>323</v>
      </c>
      <c r="N269" s="11" t="s">
        <v>380</v>
      </c>
      <c r="O269" s="75"/>
      <c r="P269" s="27"/>
      <c r="Q269" s="69"/>
      <c r="R269" s="69"/>
    </row>
    <row r="270" spans="1:18" ht="57.75" customHeight="1" thickTop="1" thickBot="1" x14ac:dyDescent="0.25">
      <c r="A270" s="10">
        <v>613108264</v>
      </c>
      <c r="B270" s="16" t="s">
        <v>396</v>
      </c>
      <c r="C270" s="20" t="s">
        <v>1383</v>
      </c>
      <c r="D270" s="11" t="s">
        <v>1384</v>
      </c>
      <c r="E270" s="11" t="s">
        <v>396</v>
      </c>
      <c r="F270" s="11" t="s">
        <v>1376</v>
      </c>
      <c r="G270" s="11" t="s">
        <v>391</v>
      </c>
      <c r="H270" s="11">
        <v>160000</v>
      </c>
      <c r="I270" s="32">
        <v>340800</v>
      </c>
      <c r="J270" s="16" t="s">
        <v>1414</v>
      </c>
      <c r="K270" s="18">
        <v>42950</v>
      </c>
      <c r="L270" s="12" t="s">
        <v>280</v>
      </c>
      <c r="M270" s="12" t="s">
        <v>281</v>
      </c>
      <c r="N270" s="11" t="s">
        <v>380</v>
      </c>
      <c r="O270" s="75"/>
      <c r="P270" s="27"/>
      <c r="Q270" s="69"/>
      <c r="R270" s="69"/>
    </row>
    <row r="271" spans="1:18" ht="57.75" customHeight="1" thickTop="1" thickBot="1" x14ac:dyDescent="0.25">
      <c r="A271" s="10">
        <v>613108265</v>
      </c>
      <c r="B271" s="16" t="s">
        <v>396</v>
      </c>
      <c r="C271" s="20" t="s">
        <v>1579</v>
      </c>
      <c r="D271" s="11" t="s">
        <v>1463</v>
      </c>
      <c r="E271" s="11" t="s">
        <v>396</v>
      </c>
      <c r="F271" s="11" t="s">
        <v>1376</v>
      </c>
      <c r="G271" s="11" t="s">
        <v>391</v>
      </c>
      <c r="H271" s="11">
        <v>49000</v>
      </c>
      <c r="I271" s="32">
        <f>2628236.82/1233914*49000</f>
        <v>104370</v>
      </c>
      <c r="J271" s="16" t="s">
        <v>1414</v>
      </c>
      <c r="K271" s="18" t="s">
        <v>282</v>
      </c>
      <c r="L271" s="12" t="s">
        <v>283</v>
      </c>
      <c r="M271" s="12" t="s">
        <v>284</v>
      </c>
      <c r="N271" s="11" t="s">
        <v>380</v>
      </c>
      <c r="O271" s="75"/>
      <c r="P271" s="27"/>
      <c r="Q271" s="69"/>
      <c r="R271" s="69"/>
    </row>
    <row r="272" spans="1:18" ht="57.75" customHeight="1" thickTop="1" thickBot="1" x14ac:dyDescent="0.25">
      <c r="A272" s="10">
        <v>613108266</v>
      </c>
      <c r="B272" s="16" t="s">
        <v>396</v>
      </c>
      <c r="C272" s="20" t="s">
        <v>1579</v>
      </c>
      <c r="D272" s="11" t="s">
        <v>1463</v>
      </c>
      <c r="E272" s="11" t="s">
        <v>396</v>
      </c>
      <c r="F272" s="11" t="s">
        <v>1376</v>
      </c>
      <c r="G272" s="11" t="s">
        <v>391</v>
      </c>
      <c r="H272" s="11">
        <v>49000</v>
      </c>
      <c r="I272" s="32">
        <f>2628236.82/1233914*49000</f>
        <v>104370</v>
      </c>
      <c r="J272" s="16" t="s">
        <v>1414</v>
      </c>
      <c r="K272" s="18" t="s">
        <v>282</v>
      </c>
      <c r="L272" s="12" t="s">
        <v>285</v>
      </c>
      <c r="M272" s="12" t="s">
        <v>286</v>
      </c>
      <c r="N272" s="11" t="s">
        <v>380</v>
      </c>
      <c r="O272" s="75"/>
      <c r="P272" s="27"/>
      <c r="Q272" s="69"/>
      <c r="R272" s="69"/>
    </row>
    <row r="273" spans="1:18" s="8" customFormat="1" ht="57.75" customHeight="1" thickTop="1" thickBot="1" x14ac:dyDescent="0.25">
      <c r="A273" s="10">
        <v>613108267</v>
      </c>
      <c r="B273" s="103" t="s">
        <v>396</v>
      </c>
      <c r="C273" s="104" t="s">
        <v>397</v>
      </c>
      <c r="D273" s="104" t="s">
        <v>287</v>
      </c>
      <c r="E273" s="105" t="s">
        <v>396</v>
      </c>
      <c r="F273" s="105" t="s">
        <v>1376</v>
      </c>
      <c r="G273" s="11" t="s">
        <v>391</v>
      </c>
      <c r="H273" s="105">
        <v>160000</v>
      </c>
      <c r="I273" s="106">
        <v>0</v>
      </c>
      <c r="J273" s="103" t="s">
        <v>1414</v>
      </c>
      <c r="K273" s="111">
        <v>42962</v>
      </c>
      <c r="L273" s="107" t="s">
        <v>288</v>
      </c>
      <c r="M273" s="107" t="s">
        <v>289</v>
      </c>
      <c r="N273" s="105" t="s">
        <v>380</v>
      </c>
      <c r="O273" s="108"/>
      <c r="P273" s="109"/>
      <c r="Q273" s="116"/>
      <c r="R273" s="116"/>
    </row>
    <row r="274" spans="1:18" s="8" customFormat="1" ht="57.75" customHeight="1" thickTop="1" thickBot="1" x14ac:dyDescent="0.25">
      <c r="A274" s="10">
        <v>613108268</v>
      </c>
      <c r="B274" s="103" t="s">
        <v>396</v>
      </c>
      <c r="C274" s="104" t="s">
        <v>397</v>
      </c>
      <c r="D274" s="104" t="s">
        <v>287</v>
      </c>
      <c r="E274" s="105" t="s">
        <v>396</v>
      </c>
      <c r="F274" s="105" t="s">
        <v>1376</v>
      </c>
      <c r="G274" s="11" t="s">
        <v>391</v>
      </c>
      <c r="H274" s="105">
        <v>160000</v>
      </c>
      <c r="I274" s="106">
        <v>0</v>
      </c>
      <c r="J274" s="103" t="s">
        <v>1414</v>
      </c>
      <c r="K274" s="111">
        <v>42962</v>
      </c>
      <c r="L274" s="107" t="s">
        <v>290</v>
      </c>
      <c r="M274" s="107" t="s">
        <v>291</v>
      </c>
      <c r="N274" s="105" t="s">
        <v>380</v>
      </c>
      <c r="O274" s="108"/>
      <c r="P274" s="109"/>
      <c r="Q274" s="116"/>
      <c r="R274" s="116"/>
    </row>
    <row r="275" spans="1:18" ht="60.75" customHeight="1" thickTop="1" thickBot="1" x14ac:dyDescent="0.25">
      <c r="A275" s="10">
        <v>613108269</v>
      </c>
      <c r="B275" s="16" t="s">
        <v>396</v>
      </c>
      <c r="C275" s="20" t="s">
        <v>1589</v>
      </c>
      <c r="D275" s="11" t="s">
        <v>1564</v>
      </c>
      <c r="E275" s="11" t="s">
        <v>396</v>
      </c>
      <c r="F275" s="11" t="s">
        <v>1376</v>
      </c>
      <c r="G275" s="11" t="s">
        <v>391</v>
      </c>
      <c r="H275" s="11">
        <v>54000</v>
      </c>
      <c r="I275" s="32">
        <f>4927484.49/2313373*54000</f>
        <v>115020</v>
      </c>
      <c r="J275" s="16" t="s">
        <v>1414</v>
      </c>
      <c r="K275" s="18" t="s">
        <v>292</v>
      </c>
      <c r="L275" s="12" t="s">
        <v>293</v>
      </c>
      <c r="M275" s="12" t="s">
        <v>294</v>
      </c>
      <c r="N275" s="11" t="s">
        <v>380</v>
      </c>
      <c r="O275" s="75"/>
      <c r="P275" s="27"/>
      <c r="Q275" s="69"/>
      <c r="R275" s="69"/>
    </row>
    <row r="276" spans="1:18" ht="60.75" customHeight="1" thickTop="1" thickBot="1" x14ac:dyDescent="0.25">
      <c r="A276" s="10">
        <v>613108270</v>
      </c>
      <c r="B276" s="16" t="s">
        <v>396</v>
      </c>
      <c r="C276" s="20" t="s">
        <v>1590</v>
      </c>
      <c r="D276" s="11" t="s">
        <v>1499</v>
      </c>
      <c r="E276" s="11" t="s">
        <v>396</v>
      </c>
      <c r="F276" s="11" t="s">
        <v>1376</v>
      </c>
      <c r="G276" s="11" t="s">
        <v>391</v>
      </c>
      <c r="H276" s="11">
        <v>49000</v>
      </c>
      <c r="I276" s="32">
        <f>735056.61/345097*49000</f>
        <v>104370</v>
      </c>
      <c r="J276" s="16" t="s">
        <v>1414</v>
      </c>
      <c r="K276" s="18" t="s">
        <v>295</v>
      </c>
      <c r="L276" s="12" t="s">
        <v>298</v>
      </c>
      <c r="M276" s="12" t="s">
        <v>299</v>
      </c>
      <c r="N276" s="11" t="s">
        <v>380</v>
      </c>
      <c r="O276" s="75"/>
      <c r="P276" s="27"/>
      <c r="Q276" s="69"/>
      <c r="R276" s="69"/>
    </row>
    <row r="277" spans="1:18" ht="61.5" customHeight="1" thickTop="1" thickBot="1" x14ac:dyDescent="0.25">
      <c r="A277" s="10">
        <v>613108271</v>
      </c>
      <c r="B277" s="16" t="s">
        <v>396</v>
      </c>
      <c r="C277" s="20" t="s">
        <v>1590</v>
      </c>
      <c r="D277" s="11" t="s">
        <v>1499</v>
      </c>
      <c r="E277" s="11" t="s">
        <v>396</v>
      </c>
      <c r="F277" s="11" t="s">
        <v>1376</v>
      </c>
      <c r="G277" s="11" t="s">
        <v>391</v>
      </c>
      <c r="H277" s="11">
        <v>49000</v>
      </c>
      <c r="I277" s="32">
        <f>735056.61/345097*49000</f>
        <v>104370</v>
      </c>
      <c r="J277" s="16" t="s">
        <v>1414</v>
      </c>
      <c r="K277" s="18" t="s">
        <v>295</v>
      </c>
      <c r="L277" s="12" t="s">
        <v>296</v>
      </c>
      <c r="M277" s="12" t="s">
        <v>297</v>
      </c>
      <c r="N277" s="11" t="s">
        <v>380</v>
      </c>
      <c r="O277" s="75"/>
      <c r="P277" s="27"/>
      <c r="Q277" s="69"/>
      <c r="R277" s="69"/>
    </row>
    <row r="278" spans="1:18" ht="61.5" customHeight="1" thickTop="1" thickBot="1" x14ac:dyDescent="0.25">
      <c r="A278" s="10">
        <v>613108272</v>
      </c>
      <c r="B278" s="16" t="s">
        <v>396</v>
      </c>
      <c r="C278" s="20" t="s">
        <v>1592</v>
      </c>
      <c r="D278" s="11" t="s">
        <v>1591</v>
      </c>
      <c r="E278" s="11" t="s">
        <v>396</v>
      </c>
      <c r="F278" s="11" t="s">
        <v>1376</v>
      </c>
      <c r="G278" s="11" t="s">
        <v>391</v>
      </c>
      <c r="H278" s="11">
        <v>49000</v>
      </c>
      <c r="I278" s="32">
        <f>945183.24/443748*49000</f>
        <v>104370</v>
      </c>
      <c r="J278" s="16" t="s">
        <v>1414</v>
      </c>
      <c r="K278" s="18" t="s">
        <v>300</v>
      </c>
      <c r="L278" s="12" t="s">
        <v>301</v>
      </c>
      <c r="M278" s="12" t="s">
        <v>302</v>
      </c>
      <c r="N278" s="11" t="s">
        <v>380</v>
      </c>
      <c r="O278" s="75"/>
      <c r="P278" s="27"/>
      <c r="Q278" s="69"/>
      <c r="R278" s="69"/>
    </row>
    <row r="279" spans="1:18" ht="61.5" customHeight="1" thickTop="1" thickBot="1" x14ac:dyDescent="0.25">
      <c r="A279" s="10">
        <v>613108273</v>
      </c>
      <c r="B279" s="16" t="s">
        <v>396</v>
      </c>
      <c r="C279" s="20" t="s">
        <v>1592</v>
      </c>
      <c r="D279" s="11" t="s">
        <v>1591</v>
      </c>
      <c r="E279" s="11" t="s">
        <v>396</v>
      </c>
      <c r="F279" s="11" t="s">
        <v>1376</v>
      </c>
      <c r="G279" s="11" t="s">
        <v>391</v>
      </c>
      <c r="H279" s="11">
        <v>49000</v>
      </c>
      <c r="I279" s="32">
        <f>945183.24/443748*49000</f>
        <v>104370</v>
      </c>
      <c r="J279" s="16" t="s">
        <v>1414</v>
      </c>
      <c r="K279" s="18" t="s">
        <v>300</v>
      </c>
      <c r="L279" s="12" t="s">
        <v>303</v>
      </c>
      <c r="M279" s="12" t="s">
        <v>304</v>
      </c>
      <c r="N279" s="11" t="s">
        <v>380</v>
      </c>
      <c r="O279" s="75"/>
      <c r="P279" s="27"/>
      <c r="Q279" s="69"/>
      <c r="R279" s="69"/>
    </row>
    <row r="280" spans="1:18" ht="61.5" customHeight="1" thickTop="1" thickBot="1" x14ac:dyDescent="0.25">
      <c r="A280" s="10">
        <v>613108274</v>
      </c>
      <c r="B280" s="16" t="s">
        <v>396</v>
      </c>
      <c r="C280" s="20" t="s">
        <v>1592</v>
      </c>
      <c r="D280" s="11" t="s">
        <v>1591</v>
      </c>
      <c r="E280" s="11" t="s">
        <v>396</v>
      </c>
      <c r="F280" s="11" t="s">
        <v>1376</v>
      </c>
      <c r="G280" s="11" t="s">
        <v>391</v>
      </c>
      <c r="H280" s="11">
        <v>49000</v>
      </c>
      <c r="I280" s="32">
        <f>945183.24/443748*49000</f>
        <v>104370</v>
      </c>
      <c r="J280" s="16" t="s">
        <v>1414</v>
      </c>
      <c r="K280" s="18" t="s">
        <v>300</v>
      </c>
      <c r="L280" s="12" t="s">
        <v>305</v>
      </c>
      <c r="M280" s="12" t="s">
        <v>306</v>
      </c>
      <c r="N280" s="11" t="s">
        <v>380</v>
      </c>
      <c r="O280" s="75"/>
      <c r="P280" s="27"/>
      <c r="Q280" s="69"/>
      <c r="R280" s="69"/>
    </row>
    <row r="281" spans="1:18" ht="61.5" customHeight="1" thickTop="1" thickBot="1" x14ac:dyDescent="0.25">
      <c r="A281" s="10">
        <v>613108275</v>
      </c>
      <c r="B281" s="16" t="s">
        <v>396</v>
      </c>
      <c r="C281" s="20" t="s">
        <v>1594</v>
      </c>
      <c r="D281" s="11" t="s">
        <v>1593</v>
      </c>
      <c r="E281" s="11" t="s">
        <v>396</v>
      </c>
      <c r="F281" s="11" t="s">
        <v>1376</v>
      </c>
      <c r="G281" s="11" t="s">
        <v>391</v>
      </c>
      <c r="H281" s="11">
        <v>49000</v>
      </c>
      <c r="I281" s="32">
        <f>1260197.46/591642*49000</f>
        <v>104370</v>
      </c>
      <c r="J281" s="16" t="s">
        <v>1414</v>
      </c>
      <c r="K281" s="18" t="s">
        <v>300</v>
      </c>
      <c r="L281" s="12" t="s">
        <v>307</v>
      </c>
      <c r="M281" s="12" t="s">
        <v>308</v>
      </c>
      <c r="N281" s="11" t="s">
        <v>380</v>
      </c>
      <c r="O281" s="75"/>
      <c r="P281" s="27"/>
      <c r="Q281" s="69"/>
      <c r="R281" s="69"/>
    </row>
    <row r="282" spans="1:18" ht="61.5" customHeight="1" thickTop="1" thickBot="1" x14ac:dyDescent="0.25">
      <c r="A282" s="10">
        <v>613108276</v>
      </c>
      <c r="B282" s="16" t="s">
        <v>396</v>
      </c>
      <c r="C282" s="20" t="s">
        <v>1579</v>
      </c>
      <c r="D282" s="11" t="s">
        <v>1463</v>
      </c>
      <c r="E282" s="11" t="s">
        <v>396</v>
      </c>
      <c r="F282" s="11" t="s">
        <v>1376</v>
      </c>
      <c r="G282" s="11" t="s">
        <v>391</v>
      </c>
      <c r="H282" s="11">
        <v>49000</v>
      </c>
      <c r="I282" s="32">
        <f>2628236.82/1233914*49000</f>
        <v>104370</v>
      </c>
      <c r="J282" s="16" t="s">
        <v>1414</v>
      </c>
      <c r="K282" s="18" t="s">
        <v>300</v>
      </c>
      <c r="L282" s="12" t="s">
        <v>309</v>
      </c>
      <c r="M282" s="12" t="s">
        <v>310</v>
      </c>
      <c r="N282" s="11" t="s">
        <v>380</v>
      </c>
      <c r="O282" s="75"/>
      <c r="P282" s="27"/>
      <c r="Q282" s="69"/>
      <c r="R282" s="69"/>
    </row>
    <row r="283" spans="1:18" ht="61.5" customHeight="1" thickTop="1" thickBot="1" x14ac:dyDescent="0.25">
      <c r="A283" s="10">
        <v>613108277</v>
      </c>
      <c r="B283" s="16" t="s">
        <v>396</v>
      </c>
      <c r="C283" s="20" t="s">
        <v>1594</v>
      </c>
      <c r="D283" s="11" t="s">
        <v>1593</v>
      </c>
      <c r="E283" s="11" t="s">
        <v>396</v>
      </c>
      <c r="F283" s="11" t="s">
        <v>1376</v>
      </c>
      <c r="G283" s="11" t="s">
        <v>391</v>
      </c>
      <c r="H283" s="11">
        <v>49000</v>
      </c>
      <c r="I283" s="32">
        <f>1260197.46/591642*49000</f>
        <v>104370</v>
      </c>
      <c r="J283" s="16" t="s">
        <v>1414</v>
      </c>
      <c r="K283" s="18">
        <v>43153</v>
      </c>
      <c r="L283" s="12" t="s">
        <v>202</v>
      </c>
      <c r="M283" s="12" t="s">
        <v>203</v>
      </c>
      <c r="N283" s="11" t="s">
        <v>380</v>
      </c>
      <c r="O283" s="75"/>
      <c r="P283" s="27"/>
      <c r="Q283" s="69"/>
      <c r="R283" s="69"/>
    </row>
    <row r="284" spans="1:18" ht="61.5" customHeight="1" thickTop="1" thickBot="1" x14ac:dyDescent="0.25">
      <c r="A284" s="10">
        <v>613108278</v>
      </c>
      <c r="B284" s="16" t="s">
        <v>396</v>
      </c>
      <c r="C284" s="20" t="s">
        <v>630</v>
      </c>
      <c r="D284" s="11" t="s">
        <v>1499</v>
      </c>
      <c r="E284" s="11" t="s">
        <v>396</v>
      </c>
      <c r="F284" s="11" t="s">
        <v>1376</v>
      </c>
      <c r="G284" s="11" t="s">
        <v>391</v>
      </c>
      <c r="H284" s="11">
        <v>49000</v>
      </c>
      <c r="I284" s="32">
        <f>735056.61/345097*49000</f>
        <v>104370</v>
      </c>
      <c r="J284" s="16" t="s">
        <v>1414</v>
      </c>
      <c r="K284" s="18" t="s">
        <v>138</v>
      </c>
      <c r="L284" s="12" t="s">
        <v>139</v>
      </c>
      <c r="M284" s="12" t="s">
        <v>769</v>
      </c>
      <c r="N284" s="11" t="s">
        <v>380</v>
      </c>
      <c r="O284" s="75"/>
      <c r="P284" s="27"/>
      <c r="Q284" s="69"/>
      <c r="R284" s="69"/>
    </row>
    <row r="285" spans="1:18" ht="57.75" customHeight="1" thickTop="1" thickBot="1" x14ac:dyDescent="0.25">
      <c r="A285" s="10">
        <v>613108279</v>
      </c>
      <c r="B285" s="16" t="s">
        <v>396</v>
      </c>
      <c r="C285" s="20" t="s">
        <v>1383</v>
      </c>
      <c r="D285" s="11" t="s">
        <v>1384</v>
      </c>
      <c r="E285" s="11" t="s">
        <v>396</v>
      </c>
      <c r="F285" s="11" t="s">
        <v>1376</v>
      </c>
      <c r="G285" s="11" t="s">
        <v>391</v>
      </c>
      <c r="H285" s="11">
        <v>160000</v>
      </c>
      <c r="I285" s="32">
        <v>340800</v>
      </c>
      <c r="J285" s="16" t="s">
        <v>1414</v>
      </c>
      <c r="K285" s="18">
        <v>43195</v>
      </c>
      <c r="L285" s="12" t="s">
        <v>770</v>
      </c>
      <c r="M285" s="12" t="s">
        <v>771</v>
      </c>
      <c r="N285" s="11" t="s">
        <v>380</v>
      </c>
      <c r="O285" s="75"/>
      <c r="P285" s="27"/>
      <c r="Q285" s="69"/>
      <c r="R285" s="69"/>
    </row>
    <row r="286" spans="1:18" ht="57.75" customHeight="1" thickTop="1" thickBot="1" x14ac:dyDescent="0.25">
      <c r="A286" s="10">
        <v>613108280</v>
      </c>
      <c r="B286" s="16" t="s">
        <v>396</v>
      </c>
      <c r="C286" s="20" t="s">
        <v>1383</v>
      </c>
      <c r="D286" s="11" t="s">
        <v>1384</v>
      </c>
      <c r="E286" s="11" t="s">
        <v>396</v>
      </c>
      <c r="F286" s="11" t="s">
        <v>1376</v>
      </c>
      <c r="G286" s="11" t="s">
        <v>391</v>
      </c>
      <c r="H286" s="11">
        <v>160000</v>
      </c>
      <c r="I286" s="32">
        <v>340800</v>
      </c>
      <c r="J286" s="16" t="s">
        <v>1414</v>
      </c>
      <c r="K286" s="18">
        <v>42888</v>
      </c>
      <c r="L286" s="12" t="s">
        <v>765</v>
      </c>
      <c r="M286" s="12" t="s">
        <v>767</v>
      </c>
      <c r="N286" s="11" t="s">
        <v>380</v>
      </c>
      <c r="O286" s="75"/>
      <c r="P286" s="27"/>
      <c r="Q286" s="69"/>
      <c r="R286" s="69"/>
    </row>
    <row r="287" spans="1:18" ht="57.75" customHeight="1" thickTop="1" thickBot="1" x14ac:dyDescent="0.25">
      <c r="A287" s="10">
        <v>613108281</v>
      </c>
      <c r="B287" s="16" t="s">
        <v>396</v>
      </c>
      <c r="C287" s="20" t="s">
        <v>1383</v>
      </c>
      <c r="D287" s="11" t="s">
        <v>1384</v>
      </c>
      <c r="E287" s="11" t="s">
        <v>396</v>
      </c>
      <c r="F287" s="11" t="s">
        <v>1376</v>
      </c>
      <c r="G287" s="11" t="s">
        <v>391</v>
      </c>
      <c r="H287" s="11">
        <v>160000</v>
      </c>
      <c r="I287" s="32">
        <v>340800</v>
      </c>
      <c r="J287" s="16" t="s">
        <v>1414</v>
      </c>
      <c r="K287" s="18">
        <v>42888</v>
      </c>
      <c r="L287" s="12" t="s">
        <v>768</v>
      </c>
      <c r="M287" s="12" t="s">
        <v>766</v>
      </c>
      <c r="N287" s="11" t="s">
        <v>380</v>
      </c>
      <c r="O287" s="75"/>
      <c r="P287" s="27"/>
      <c r="Q287" s="69"/>
      <c r="R287" s="69"/>
    </row>
    <row r="288" spans="1:18" ht="57.75" customHeight="1" thickTop="1" thickBot="1" x14ac:dyDescent="0.25">
      <c r="A288" s="10">
        <v>613108282</v>
      </c>
      <c r="B288" s="16" t="s">
        <v>396</v>
      </c>
      <c r="C288" s="20" t="s">
        <v>1595</v>
      </c>
      <c r="D288" s="20" t="s">
        <v>1460</v>
      </c>
      <c r="E288" s="11" t="s">
        <v>396</v>
      </c>
      <c r="F288" s="11" t="s">
        <v>1376</v>
      </c>
      <c r="G288" s="11" t="s">
        <v>391</v>
      </c>
      <c r="H288" s="11">
        <v>53300</v>
      </c>
      <c r="I288" s="32">
        <f>5250430.83/2464991*53300</f>
        <v>113529</v>
      </c>
      <c r="J288" s="16" t="s">
        <v>1414</v>
      </c>
      <c r="K288" s="18">
        <v>43378</v>
      </c>
      <c r="L288" s="12" t="s">
        <v>784</v>
      </c>
      <c r="M288" s="12" t="s">
        <v>785</v>
      </c>
      <c r="N288" s="11" t="s">
        <v>380</v>
      </c>
      <c r="O288" s="75"/>
      <c r="P288" s="27"/>
      <c r="Q288" s="69"/>
      <c r="R288" s="69"/>
    </row>
    <row r="289" spans="1:18" ht="57.75" customHeight="1" thickTop="1" thickBot="1" x14ac:dyDescent="0.25">
      <c r="A289" s="10">
        <v>613108283</v>
      </c>
      <c r="B289" s="16" t="s">
        <v>396</v>
      </c>
      <c r="C289" s="20" t="s">
        <v>1595</v>
      </c>
      <c r="D289" s="20" t="s">
        <v>1460</v>
      </c>
      <c r="E289" s="11" t="s">
        <v>396</v>
      </c>
      <c r="F289" s="11" t="s">
        <v>1376</v>
      </c>
      <c r="G289" s="11" t="s">
        <v>391</v>
      </c>
      <c r="H289" s="11">
        <v>53300</v>
      </c>
      <c r="I289" s="32">
        <f>5250430.83/2464991*53300</f>
        <v>113529</v>
      </c>
      <c r="J289" s="16" t="s">
        <v>1414</v>
      </c>
      <c r="K289" s="18">
        <v>43378</v>
      </c>
      <c r="L289" s="12" t="s">
        <v>786</v>
      </c>
      <c r="M289" s="12" t="s">
        <v>787</v>
      </c>
      <c r="N289" s="11" t="s">
        <v>380</v>
      </c>
      <c r="O289" s="75"/>
      <c r="P289" s="27"/>
      <c r="Q289" s="69"/>
      <c r="R289" s="69"/>
    </row>
    <row r="290" spans="1:18" ht="95.25" customHeight="1" thickTop="1" thickBot="1" x14ac:dyDescent="0.25">
      <c r="A290" s="10">
        <v>613108284</v>
      </c>
      <c r="B290" s="16" t="s">
        <v>396</v>
      </c>
      <c r="C290" s="20" t="s">
        <v>1605</v>
      </c>
      <c r="D290" s="20" t="s">
        <v>1450</v>
      </c>
      <c r="E290" s="11" t="s">
        <v>396</v>
      </c>
      <c r="F290" s="11" t="s">
        <v>1376</v>
      </c>
      <c r="G290" s="11" t="s">
        <v>391</v>
      </c>
      <c r="H290" s="20">
        <v>9000</v>
      </c>
      <c r="I290" s="32">
        <f>135579.54/60798*9000</f>
        <v>20070</v>
      </c>
      <c r="J290" s="16" t="s">
        <v>1414</v>
      </c>
      <c r="K290" s="33">
        <v>43454</v>
      </c>
      <c r="L290" s="20" t="s">
        <v>788</v>
      </c>
      <c r="M290" s="12" t="s">
        <v>789</v>
      </c>
      <c r="N290" s="11" t="s">
        <v>380</v>
      </c>
      <c r="O290" s="75"/>
      <c r="P290" s="27"/>
      <c r="Q290" s="69"/>
      <c r="R290" s="69"/>
    </row>
    <row r="291" spans="1:18" ht="87.6" customHeight="1" thickTop="1" thickBot="1" x14ac:dyDescent="0.25">
      <c r="A291" s="10">
        <v>613108285</v>
      </c>
      <c r="B291" s="16" t="s">
        <v>396</v>
      </c>
      <c r="C291" s="20" t="s">
        <v>1596</v>
      </c>
      <c r="D291" s="20" t="s">
        <v>1448</v>
      </c>
      <c r="E291" s="11" t="s">
        <v>396</v>
      </c>
      <c r="F291" s="11" t="s">
        <v>1376</v>
      </c>
      <c r="G291" s="11" t="s">
        <v>391</v>
      </c>
      <c r="H291" s="20">
        <v>1000</v>
      </c>
      <c r="I291" s="32">
        <f>135579.54/60798*1000</f>
        <v>2230</v>
      </c>
      <c r="J291" s="16" t="s">
        <v>1414</v>
      </c>
      <c r="K291" s="33">
        <v>43382</v>
      </c>
      <c r="L291" s="20" t="s">
        <v>790</v>
      </c>
      <c r="M291" s="12" t="s">
        <v>791</v>
      </c>
      <c r="N291" s="11" t="s">
        <v>380</v>
      </c>
      <c r="O291" s="75"/>
      <c r="P291" s="27"/>
      <c r="Q291" s="69"/>
      <c r="R291" s="69"/>
    </row>
    <row r="292" spans="1:18" ht="95.25" customHeight="1" thickTop="1" thickBot="1" x14ac:dyDescent="0.25">
      <c r="A292" s="10">
        <v>613108286</v>
      </c>
      <c r="B292" s="16" t="s">
        <v>396</v>
      </c>
      <c r="C292" s="20" t="s">
        <v>1597</v>
      </c>
      <c r="D292" s="20" t="s">
        <v>1447</v>
      </c>
      <c r="E292" s="11" t="s">
        <v>396</v>
      </c>
      <c r="F292" s="11" t="s">
        <v>1376</v>
      </c>
      <c r="G292" s="20"/>
      <c r="H292" s="20">
        <v>36000</v>
      </c>
      <c r="I292" s="32">
        <f>2915774.75/1881145*36000</f>
        <v>55800</v>
      </c>
      <c r="J292" s="16" t="s">
        <v>1414</v>
      </c>
      <c r="K292" s="33">
        <v>43383</v>
      </c>
      <c r="L292" s="20" t="s">
        <v>792</v>
      </c>
      <c r="M292" s="12" t="s">
        <v>793</v>
      </c>
      <c r="N292" s="11" t="s">
        <v>380</v>
      </c>
      <c r="O292" s="75"/>
      <c r="P292" s="27"/>
      <c r="Q292" s="69"/>
      <c r="R292" s="69"/>
    </row>
    <row r="293" spans="1:18" ht="87" customHeight="1" thickTop="1" thickBot="1" x14ac:dyDescent="0.25">
      <c r="A293" s="10">
        <v>613108287</v>
      </c>
      <c r="B293" s="16" t="s">
        <v>396</v>
      </c>
      <c r="C293" s="20" t="s">
        <v>1598</v>
      </c>
      <c r="D293" s="20" t="s">
        <v>1444</v>
      </c>
      <c r="E293" s="11" t="s">
        <v>396</v>
      </c>
      <c r="F293" s="11" t="s">
        <v>1376</v>
      </c>
      <c r="G293" s="20"/>
      <c r="H293" s="20">
        <v>12000</v>
      </c>
      <c r="I293" s="32">
        <f>1007591.45/650059*12000</f>
        <v>18599.999999999996</v>
      </c>
      <c r="J293" s="16" t="s">
        <v>1414</v>
      </c>
      <c r="K293" s="33">
        <v>43382</v>
      </c>
      <c r="L293" s="20" t="s">
        <v>794</v>
      </c>
      <c r="M293" s="12" t="s">
        <v>795</v>
      </c>
      <c r="N293" s="11" t="s">
        <v>380</v>
      </c>
      <c r="O293" s="75"/>
      <c r="P293" s="27"/>
      <c r="Q293" s="69"/>
      <c r="R293" s="69"/>
    </row>
    <row r="294" spans="1:18" ht="84.6" customHeight="1" thickTop="1" thickBot="1" x14ac:dyDescent="0.25">
      <c r="A294" s="10">
        <v>613108288</v>
      </c>
      <c r="B294" s="16" t="s">
        <v>396</v>
      </c>
      <c r="C294" s="20" t="s">
        <v>1599</v>
      </c>
      <c r="D294" s="20" t="s">
        <v>1442</v>
      </c>
      <c r="E294" s="11" t="s">
        <v>396</v>
      </c>
      <c r="F294" s="11" t="s">
        <v>1376</v>
      </c>
      <c r="G294" s="20"/>
      <c r="H294" s="20">
        <v>25000</v>
      </c>
      <c r="I294" s="32">
        <f>2039248.2/1315644*25000</f>
        <v>38750</v>
      </c>
      <c r="J294" s="16" t="s">
        <v>1414</v>
      </c>
      <c r="K294" s="33">
        <v>43382</v>
      </c>
      <c r="L294" s="20" t="s">
        <v>796</v>
      </c>
      <c r="M294" s="12" t="s">
        <v>797</v>
      </c>
      <c r="N294" s="11" t="s">
        <v>380</v>
      </c>
      <c r="O294" s="75"/>
      <c r="P294" s="27"/>
      <c r="Q294" s="69"/>
      <c r="R294" s="69"/>
    </row>
    <row r="295" spans="1:18" ht="87.6" customHeight="1" thickTop="1" thickBot="1" x14ac:dyDescent="0.25">
      <c r="A295" s="10">
        <v>613108289</v>
      </c>
      <c r="B295" s="16" t="s">
        <v>396</v>
      </c>
      <c r="C295" s="20" t="s">
        <v>1600</v>
      </c>
      <c r="D295" s="20" t="s">
        <v>1419</v>
      </c>
      <c r="E295" s="11" t="s">
        <v>396</v>
      </c>
      <c r="F295" s="11" t="s">
        <v>1376</v>
      </c>
      <c r="G295" s="20"/>
      <c r="H295" s="20">
        <v>22000</v>
      </c>
      <c r="I295" s="32">
        <f>1797333.5/1159570*22000</f>
        <v>34100</v>
      </c>
      <c r="J295" s="16" t="s">
        <v>1414</v>
      </c>
      <c r="K295" s="33">
        <v>43383</v>
      </c>
      <c r="L295" s="20" t="s">
        <v>798</v>
      </c>
      <c r="M295" s="12" t="s">
        <v>799</v>
      </c>
      <c r="N295" s="11" t="s">
        <v>380</v>
      </c>
      <c r="O295" s="75"/>
      <c r="P295" s="27"/>
      <c r="Q295" s="69"/>
      <c r="R295" s="69"/>
    </row>
    <row r="296" spans="1:18" ht="76.900000000000006" customHeight="1" thickTop="1" thickBot="1" x14ac:dyDescent="0.25">
      <c r="A296" s="10">
        <v>613108290</v>
      </c>
      <c r="B296" s="16" t="s">
        <v>396</v>
      </c>
      <c r="C296" s="20" t="s">
        <v>1601</v>
      </c>
      <c r="D296" s="20" t="s">
        <v>1417</v>
      </c>
      <c r="E296" s="11" t="s">
        <v>396</v>
      </c>
      <c r="F296" s="11" t="s">
        <v>1376</v>
      </c>
      <c r="G296" s="20"/>
      <c r="H296" s="20">
        <v>39000</v>
      </c>
      <c r="I296" s="32">
        <f>3252927.65/2098663*39000</f>
        <v>60450</v>
      </c>
      <c r="J296" s="16" t="s">
        <v>1414</v>
      </c>
      <c r="K296" s="33">
        <v>43432</v>
      </c>
      <c r="L296" s="20" t="s">
        <v>800</v>
      </c>
      <c r="M296" s="12" t="s">
        <v>801</v>
      </c>
      <c r="N296" s="11" t="s">
        <v>380</v>
      </c>
      <c r="O296" s="75"/>
      <c r="P296" s="27"/>
      <c r="Q296" s="69"/>
      <c r="R296" s="69"/>
    </row>
    <row r="297" spans="1:18" ht="95.25" customHeight="1" thickTop="1" thickBot="1" x14ac:dyDescent="0.25">
      <c r="A297" s="10">
        <v>613108291</v>
      </c>
      <c r="B297" s="16" t="s">
        <v>396</v>
      </c>
      <c r="C297" s="20" t="s">
        <v>1602</v>
      </c>
      <c r="D297" s="20" t="s">
        <v>1416</v>
      </c>
      <c r="E297" s="11" t="s">
        <v>396</v>
      </c>
      <c r="F297" s="11" t="s">
        <v>1376</v>
      </c>
      <c r="G297" s="20"/>
      <c r="H297" s="20">
        <v>12000</v>
      </c>
      <c r="I297" s="32">
        <f>981080.25/632955*12000</f>
        <v>18600</v>
      </c>
      <c r="J297" s="16" t="s">
        <v>1414</v>
      </c>
      <c r="K297" s="33">
        <v>43388</v>
      </c>
      <c r="L297" s="20" t="s">
        <v>802</v>
      </c>
      <c r="M297" s="12" t="s">
        <v>803</v>
      </c>
      <c r="N297" s="11" t="s">
        <v>380</v>
      </c>
      <c r="O297" s="75"/>
      <c r="P297" s="27"/>
      <c r="Q297" s="69"/>
      <c r="R297" s="69"/>
    </row>
    <row r="298" spans="1:18" ht="95.25" customHeight="1" thickTop="1" thickBot="1" x14ac:dyDescent="0.25">
      <c r="A298" s="10">
        <v>613108292</v>
      </c>
      <c r="B298" s="16" t="s">
        <v>396</v>
      </c>
      <c r="C298" s="20" t="s">
        <v>1603</v>
      </c>
      <c r="D298" s="20" t="s">
        <v>1454</v>
      </c>
      <c r="E298" s="11" t="s">
        <v>396</v>
      </c>
      <c r="F298" s="11" t="s">
        <v>1376</v>
      </c>
      <c r="G298" s="20"/>
      <c r="H298" s="20">
        <v>49000</v>
      </c>
      <c r="I298" s="32">
        <f>2100103.32/985964*49000</f>
        <v>104370</v>
      </c>
      <c r="J298" s="16" t="s">
        <v>1414</v>
      </c>
      <c r="K298" s="33">
        <v>43392</v>
      </c>
      <c r="L298" s="20" t="s">
        <v>804</v>
      </c>
      <c r="M298" s="12" t="s">
        <v>805</v>
      </c>
      <c r="N298" s="11" t="s">
        <v>380</v>
      </c>
      <c r="O298" s="75"/>
      <c r="P298" s="27"/>
      <c r="Q298" s="69"/>
      <c r="R298" s="69"/>
    </row>
    <row r="299" spans="1:18" ht="64.150000000000006" customHeight="1" thickTop="1" thickBot="1" x14ac:dyDescent="0.25">
      <c r="A299" s="10">
        <v>613108293</v>
      </c>
      <c r="B299" s="16" t="s">
        <v>396</v>
      </c>
      <c r="C299" s="20" t="s">
        <v>1604</v>
      </c>
      <c r="D299" s="20" t="s">
        <v>1488</v>
      </c>
      <c r="E299" s="11" t="s">
        <v>396</v>
      </c>
      <c r="F299" s="11" t="s">
        <v>1376</v>
      </c>
      <c r="G299" s="20"/>
      <c r="H299" s="20">
        <v>49000</v>
      </c>
      <c r="I299" s="32">
        <f>3141705.27/1474979*49000</f>
        <v>104370</v>
      </c>
      <c r="J299" s="16" t="s">
        <v>1414</v>
      </c>
      <c r="K299" s="33">
        <v>43403</v>
      </c>
      <c r="L299" s="20" t="s">
        <v>806</v>
      </c>
      <c r="M299" s="12" t="s">
        <v>807</v>
      </c>
      <c r="N299" s="11" t="s">
        <v>380</v>
      </c>
      <c r="O299" s="75"/>
      <c r="P299" s="27"/>
      <c r="Q299" s="69"/>
      <c r="R299" s="69"/>
    </row>
    <row r="300" spans="1:18" ht="67.900000000000006" customHeight="1" thickTop="1" thickBot="1" x14ac:dyDescent="0.25">
      <c r="A300" s="10">
        <v>613108294</v>
      </c>
      <c r="B300" s="16" t="s">
        <v>396</v>
      </c>
      <c r="C300" s="20" t="s">
        <v>1604</v>
      </c>
      <c r="D300" s="20" t="s">
        <v>1488</v>
      </c>
      <c r="E300" s="11" t="s">
        <v>396</v>
      </c>
      <c r="F300" s="11" t="s">
        <v>1376</v>
      </c>
      <c r="G300" s="20"/>
      <c r="H300" s="20">
        <v>49000</v>
      </c>
      <c r="I300" s="32">
        <f>3141705.27/1474979*49000</f>
        <v>104370</v>
      </c>
      <c r="J300" s="16" t="s">
        <v>1414</v>
      </c>
      <c r="K300" s="33">
        <v>43396</v>
      </c>
      <c r="L300" s="20" t="s">
        <v>808</v>
      </c>
      <c r="M300" s="12" t="s">
        <v>809</v>
      </c>
      <c r="N300" s="11" t="s">
        <v>380</v>
      </c>
      <c r="O300" s="75"/>
      <c r="P300" s="27"/>
      <c r="Q300" s="69"/>
      <c r="R300" s="69"/>
    </row>
    <row r="301" spans="1:18" ht="61.15" customHeight="1" thickTop="1" thickBot="1" x14ac:dyDescent="0.25">
      <c r="A301" s="10">
        <v>613108295</v>
      </c>
      <c r="B301" s="16" t="s">
        <v>396</v>
      </c>
      <c r="C301" s="20" t="s">
        <v>1595</v>
      </c>
      <c r="D301" s="20" t="s">
        <v>1460</v>
      </c>
      <c r="E301" s="11" t="s">
        <v>396</v>
      </c>
      <c r="F301" s="11" t="s">
        <v>1376</v>
      </c>
      <c r="G301" s="11" t="s">
        <v>391</v>
      </c>
      <c r="H301" s="11">
        <v>53300</v>
      </c>
      <c r="I301" s="32">
        <f>5250430.83/2464991*53300</f>
        <v>113529</v>
      </c>
      <c r="J301" s="16" t="s">
        <v>1414</v>
      </c>
      <c r="K301" s="33">
        <v>43403</v>
      </c>
      <c r="L301" s="20" t="s">
        <v>810</v>
      </c>
      <c r="M301" s="12" t="s">
        <v>811</v>
      </c>
      <c r="N301" s="11" t="s">
        <v>380</v>
      </c>
      <c r="O301" s="75"/>
      <c r="P301" s="27"/>
      <c r="Q301" s="69"/>
      <c r="R301" s="69"/>
    </row>
    <row r="302" spans="1:18" ht="63" customHeight="1" thickTop="1" thickBot="1" x14ac:dyDescent="0.25">
      <c r="A302" s="10">
        <v>613108296</v>
      </c>
      <c r="B302" s="16" t="s">
        <v>396</v>
      </c>
      <c r="C302" s="20" t="s">
        <v>1606</v>
      </c>
      <c r="D302" s="20" t="s">
        <v>1462</v>
      </c>
      <c r="E302" s="11" t="s">
        <v>396</v>
      </c>
      <c r="F302" s="11" t="s">
        <v>1376</v>
      </c>
      <c r="G302" s="20"/>
      <c r="H302" s="20">
        <v>25000</v>
      </c>
      <c r="I302" s="32">
        <f>1470032.28/690156*25000</f>
        <v>53250</v>
      </c>
      <c r="J302" s="16" t="s">
        <v>1414</v>
      </c>
      <c r="K302" s="33">
        <v>43412</v>
      </c>
      <c r="L302" s="20" t="s">
        <v>812</v>
      </c>
      <c r="M302" s="12" t="s">
        <v>813</v>
      </c>
      <c r="N302" s="11" t="s">
        <v>380</v>
      </c>
      <c r="O302" s="75"/>
      <c r="P302" s="27"/>
      <c r="Q302" s="69"/>
      <c r="R302" s="69"/>
    </row>
    <row r="303" spans="1:18" ht="61.15" customHeight="1" thickTop="1" thickBot="1" x14ac:dyDescent="0.25">
      <c r="A303" s="10">
        <v>613108297</v>
      </c>
      <c r="B303" s="16" t="s">
        <v>396</v>
      </c>
      <c r="C303" s="20" t="s">
        <v>1595</v>
      </c>
      <c r="D303" s="20" t="s">
        <v>1460</v>
      </c>
      <c r="E303" s="11" t="s">
        <v>396</v>
      </c>
      <c r="F303" s="11" t="s">
        <v>1376</v>
      </c>
      <c r="G303" s="11" t="s">
        <v>391</v>
      </c>
      <c r="H303" s="11">
        <v>53300</v>
      </c>
      <c r="I303" s="32">
        <f>5250430.83/2464991*53300</f>
        <v>113529</v>
      </c>
      <c r="J303" s="16" t="s">
        <v>1414</v>
      </c>
      <c r="K303" s="33">
        <v>43412</v>
      </c>
      <c r="L303" s="20" t="s">
        <v>814</v>
      </c>
      <c r="M303" s="12" t="s">
        <v>815</v>
      </c>
      <c r="N303" s="11" t="s">
        <v>380</v>
      </c>
      <c r="O303" s="75"/>
      <c r="P303" s="27"/>
      <c r="Q303" s="69"/>
      <c r="R303" s="69"/>
    </row>
    <row r="304" spans="1:18" ht="60.6" customHeight="1" thickTop="1" thickBot="1" x14ac:dyDescent="0.25">
      <c r="A304" s="10">
        <v>613108298</v>
      </c>
      <c r="B304" s="16" t="s">
        <v>396</v>
      </c>
      <c r="C304" s="20" t="s">
        <v>1595</v>
      </c>
      <c r="D304" s="20" t="s">
        <v>1460</v>
      </c>
      <c r="E304" s="11" t="s">
        <v>396</v>
      </c>
      <c r="F304" s="11" t="s">
        <v>1376</v>
      </c>
      <c r="G304" s="11" t="s">
        <v>391</v>
      </c>
      <c r="H304" s="11">
        <v>53300</v>
      </c>
      <c r="I304" s="32">
        <f>5250430.83/2464991*53300</f>
        <v>113529</v>
      </c>
      <c r="J304" s="16" t="s">
        <v>1414</v>
      </c>
      <c r="K304" s="33">
        <v>43412</v>
      </c>
      <c r="L304" s="20" t="s">
        <v>816</v>
      </c>
      <c r="M304" s="12" t="s">
        <v>817</v>
      </c>
      <c r="N304" s="11" t="s">
        <v>380</v>
      </c>
      <c r="O304" s="75"/>
      <c r="P304" s="27"/>
      <c r="Q304" s="69"/>
      <c r="R304" s="69"/>
    </row>
    <row r="305" spans="1:18" ht="76.900000000000006" customHeight="1" thickTop="1" thickBot="1" x14ac:dyDescent="0.25">
      <c r="A305" s="10">
        <v>613108299</v>
      </c>
      <c r="B305" s="16" t="s">
        <v>396</v>
      </c>
      <c r="C305" s="20" t="s">
        <v>1608</v>
      </c>
      <c r="D305" s="20" t="s">
        <v>1607</v>
      </c>
      <c r="E305" s="11" t="s">
        <v>396</v>
      </c>
      <c r="F305" s="11" t="s">
        <v>1376</v>
      </c>
      <c r="G305" s="20"/>
      <c r="H305" s="20">
        <v>49000</v>
      </c>
      <c r="I305" s="32">
        <f>1470023.76/690152*49000</f>
        <v>104370</v>
      </c>
      <c r="J305" s="16" t="s">
        <v>1414</v>
      </c>
      <c r="K305" s="33">
        <v>43431</v>
      </c>
      <c r="L305" s="20" t="s">
        <v>818</v>
      </c>
      <c r="M305" s="12" t="s">
        <v>819</v>
      </c>
      <c r="N305" s="11" t="s">
        <v>380</v>
      </c>
      <c r="O305" s="75"/>
      <c r="P305" s="27"/>
      <c r="Q305" s="69"/>
      <c r="R305" s="69"/>
    </row>
    <row r="306" spans="1:18" ht="72" customHeight="1" thickTop="1" thickBot="1" x14ac:dyDescent="0.25">
      <c r="A306" s="10">
        <v>613108300</v>
      </c>
      <c r="B306" s="16" t="s">
        <v>396</v>
      </c>
      <c r="C306" s="20" t="s">
        <v>1608</v>
      </c>
      <c r="D306" s="20" t="s">
        <v>1607</v>
      </c>
      <c r="E306" s="11" t="s">
        <v>396</v>
      </c>
      <c r="F306" s="11" t="s">
        <v>1376</v>
      </c>
      <c r="G306" s="20"/>
      <c r="H306" s="20">
        <v>49000</v>
      </c>
      <c r="I306" s="32">
        <f>1470023.76/690152*49000</f>
        <v>104370</v>
      </c>
      <c r="J306" s="16" t="s">
        <v>1414</v>
      </c>
      <c r="K306" s="33">
        <v>43432</v>
      </c>
      <c r="L306" s="20" t="s">
        <v>820</v>
      </c>
      <c r="M306" s="12" t="s">
        <v>821</v>
      </c>
      <c r="N306" s="11" t="s">
        <v>380</v>
      </c>
      <c r="O306" s="75"/>
      <c r="P306" s="27"/>
      <c r="Q306" s="69"/>
      <c r="R306" s="69"/>
    </row>
    <row r="307" spans="1:18" ht="62.45" customHeight="1" thickTop="1" thickBot="1" x14ac:dyDescent="0.25">
      <c r="A307" s="10">
        <v>613108301</v>
      </c>
      <c r="B307" s="16" t="s">
        <v>396</v>
      </c>
      <c r="C307" s="20" t="s">
        <v>1595</v>
      </c>
      <c r="D307" s="20" t="s">
        <v>1460</v>
      </c>
      <c r="E307" s="11" t="s">
        <v>396</v>
      </c>
      <c r="F307" s="11" t="s">
        <v>1376</v>
      </c>
      <c r="G307" s="11" t="s">
        <v>391</v>
      </c>
      <c r="H307" s="11">
        <v>53300</v>
      </c>
      <c r="I307" s="32">
        <f>5250430.83/2464991*53300</f>
        <v>113529</v>
      </c>
      <c r="J307" s="16" t="s">
        <v>1414</v>
      </c>
      <c r="K307" s="33">
        <v>43378</v>
      </c>
      <c r="L307" s="20" t="s">
        <v>822</v>
      </c>
      <c r="M307" s="12" t="s">
        <v>823</v>
      </c>
      <c r="N307" s="11" t="s">
        <v>380</v>
      </c>
      <c r="O307" s="75"/>
      <c r="P307" s="27"/>
      <c r="Q307" s="69"/>
      <c r="R307" s="69"/>
    </row>
    <row r="308" spans="1:18" ht="64.900000000000006" customHeight="1" thickTop="1" thickBot="1" x14ac:dyDescent="0.25">
      <c r="A308" s="10">
        <v>613108302</v>
      </c>
      <c r="B308" s="16" t="s">
        <v>396</v>
      </c>
      <c r="C308" s="20" t="s">
        <v>1595</v>
      </c>
      <c r="D308" s="20" t="s">
        <v>1460</v>
      </c>
      <c r="E308" s="11" t="s">
        <v>396</v>
      </c>
      <c r="F308" s="11" t="s">
        <v>1376</v>
      </c>
      <c r="G308" s="11" t="s">
        <v>391</v>
      </c>
      <c r="H308" s="11">
        <v>53300</v>
      </c>
      <c r="I308" s="32">
        <f>5250430.83/2464991*53300</f>
        <v>113529</v>
      </c>
      <c r="J308" s="16" t="s">
        <v>1414</v>
      </c>
      <c r="K308" s="33">
        <v>43438</v>
      </c>
      <c r="L308" s="20" t="s">
        <v>824</v>
      </c>
      <c r="M308" s="12" t="s">
        <v>825</v>
      </c>
      <c r="N308" s="11" t="s">
        <v>380</v>
      </c>
      <c r="O308" s="75"/>
      <c r="P308" s="27"/>
      <c r="Q308" s="69"/>
      <c r="R308" s="69"/>
    </row>
    <row r="309" spans="1:18" ht="69.599999999999994" customHeight="1" thickTop="1" thickBot="1" x14ac:dyDescent="0.25">
      <c r="A309" s="10">
        <v>613108303</v>
      </c>
      <c r="B309" s="16" t="s">
        <v>396</v>
      </c>
      <c r="C309" s="20" t="s">
        <v>1595</v>
      </c>
      <c r="D309" s="20" t="s">
        <v>1460</v>
      </c>
      <c r="E309" s="11" t="s">
        <v>396</v>
      </c>
      <c r="F309" s="11" t="s">
        <v>1376</v>
      </c>
      <c r="G309" s="11" t="s">
        <v>391</v>
      </c>
      <c r="H309" s="11">
        <v>53300</v>
      </c>
      <c r="I309" s="32">
        <f>5250430.83/2464991*53300</f>
        <v>113529</v>
      </c>
      <c r="J309" s="16" t="s">
        <v>1414</v>
      </c>
      <c r="K309" s="33">
        <v>43440</v>
      </c>
      <c r="L309" s="20" t="s">
        <v>826</v>
      </c>
      <c r="M309" s="12" t="s">
        <v>827</v>
      </c>
      <c r="N309" s="11" t="s">
        <v>380</v>
      </c>
      <c r="O309" s="75"/>
      <c r="P309" s="27"/>
      <c r="Q309" s="69"/>
      <c r="R309" s="69"/>
    </row>
    <row r="310" spans="1:18" s="9" customFormat="1" ht="68.45" customHeight="1" thickTop="1" thickBot="1" x14ac:dyDescent="0.25">
      <c r="A310" s="10">
        <v>613108304</v>
      </c>
      <c r="B310" s="16" t="s">
        <v>396</v>
      </c>
      <c r="C310" s="20" t="s">
        <v>1609</v>
      </c>
      <c r="D310" s="20" t="s">
        <v>1564</v>
      </c>
      <c r="E310" s="11" t="s">
        <v>396</v>
      </c>
      <c r="F310" s="11" t="s">
        <v>1376</v>
      </c>
      <c r="G310" s="20"/>
      <c r="H310" s="20">
        <v>54000</v>
      </c>
      <c r="I310" s="32">
        <f>4927484.49/2313373*54000</f>
        <v>115020</v>
      </c>
      <c r="J310" s="16" t="s">
        <v>1414</v>
      </c>
      <c r="K310" s="33">
        <v>43474</v>
      </c>
      <c r="L310" s="20" t="s">
        <v>833</v>
      </c>
      <c r="M310" s="12" t="s">
        <v>834</v>
      </c>
      <c r="N310" s="11" t="s">
        <v>380</v>
      </c>
      <c r="O310" s="75"/>
      <c r="P310" s="27"/>
      <c r="Q310" s="69"/>
      <c r="R310" s="69"/>
    </row>
    <row r="311" spans="1:18" s="9" customFormat="1" ht="70.150000000000006" customHeight="1" thickTop="1" thickBot="1" x14ac:dyDescent="0.25">
      <c r="A311" s="10">
        <v>613108305</v>
      </c>
      <c r="B311" s="16" t="s">
        <v>396</v>
      </c>
      <c r="C311" s="20" t="s">
        <v>1609</v>
      </c>
      <c r="D311" s="20" t="s">
        <v>1564</v>
      </c>
      <c r="E311" s="11" t="s">
        <v>396</v>
      </c>
      <c r="F311" s="11" t="s">
        <v>1376</v>
      </c>
      <c r="G311" s="20"/>
      <c r="H311" s="20">
        <v>54000</v>
      </c>
      <c r="I311" s="32">
        <f>4927484.49/2313373*54000</f>
        <v>115020</v>
      </c>
      <c r="J311" s="16" t="s">
        <v>1414</v>
      </c>
      <c r="K311" s="33">
        <v>43474</v>
      </c>
      <c r="L311" s="20" t="s">
        <v>835</v>
      </c>
      <c r="M311" s="12" t="s">
        <v>836</v>
      </c>
      <c r="N311" s="11" t="s">
        <v>380</v>
      </c>
      <c r="O311" s="75"/>
      <c r="P311" s="27"/>
      <c r="Q311" s="69"/>
      <c r="R311" s="69"/>
    </row>
    <row r="312" spans="1:18" s="9" customFormat="1" ht="86.45" customHeight="1" thickTop="1" thickBot="1" x14ac:dyDescent="0.25">
      <c r="A312" s="10">
        <v>613108306</v>
      </c>
      <c r="B312" s="16" t="s">
        <v>396</v>
      </c>
      <c r="C312" s="20" t="s">
        <v>1602</v>
      </c>
      <c r="D312" s="20" t="s">
        <v>1416</v>
      </c>
      <c r="E312" s="11" t="s">
        <v>396</v>
      </c>
      <c r="F312" s="11" t="s">
        <v>1376</v>
      </c>
      <c r="G312" s="20"/>
      <c r="H312" s="20">
        <v>12000</v>
      </c>
      <c r="I312" s="32">
        <f>981080.25/632955*12000</f>
        <v>18600</v>
      </c>
      <c r="J312" s="16" t="s">
        <v>1414</v>
      </c>
      <c r="K312" s="33">
        <v>43486</v>
      </c>
      <c r="L312" s="20" t="s">
        <v>837</v>
      </c>
      <c r="M312" s="12" t="s">
        <v>838</v>
      </c>
      <c r="N312" s="11" t="s">
        <v>380</v>
      </c>
      <c r="O312" s="75"/>
      <c r="P312" s="27"/>
      <c r="Q312" s="69"/>
      <c r="R312" s="69"/>
    </row>
    <row r="313" spans="1:18" s="9" customFormat="1" ht="75.599999999999994" customHeight="1" thickTop="1" thickBot="1" x14ac:dyDescent="0.25">
      <c r="A313" s="10">
        <v>613108307</v>
      </c>
      <c r="B313" s="16" t="s">
        <v>396</v>
      </c>
      <c r="C313" s="20" t="s">
        <v>1601</v>
      </c>
      <c r="D313" s="20" t="s">
        <v>1417</v>
      </c>
      <c r="E313" s="11" t="s">
        <v>396</v>
      </c>
      <c r="F313" s="11" t="s">
        <v>1376</v>
      </c>
      <c r="G313" s="20"/>
      <c r="H313" s="20">
        <v>39000</v>
      </c>
      <c r="I313" s="32">
        <f>3252927.65/2098663*39000</f>
        <v>60450</v>
      </c>
      <c r="J313" s="16" t="s">
        <v>1414</v>
      </c>
      <c r="K313" s="33">
        <v>43486</v>
      </c>
      <c r="L313" s="20" t="s">
        <v>839</v>
      </c>
      <c r="M313" s="12" t="s">
        <v>840</v>
      </c>
      <c r="N313" s="11" t="s">
        <v>380</v>
      </c>
      <c r="O313" s="75"/>
      <c r="P313" s="27"/>
      <c r="Q313" s="69"/>
      <c r="R313" s="69"/>
    </row>
    <row r="314" spans="1:18" s="9" customFormat="1" ht="85.9" customHeight="1" thickTop="1" thickBot="1" x14ac:dyDescent="0.25">
      <c r="A314" s="10">
        <v>613108308</v>
      </c>
      <c r="B314" s="16" t="s">
        <v>396</v>
      </c>
      <c r="C314" s="20" t="s">
        <v>1600</v>
      </c>
      <c r="D314" s="20" t="s">
        <v>1419</v>
      </c>
      <c r="E314" s="11" t="s">
        <v>396</v>
      </c>
      <c r="F314" s="11" t="s">
        <v>1376</v>
      </c>
      <c r="G314" s="20"/>
      <c r="H314" s="20">
        <v>22000</v>
      </c>
      <c r="I314" s="32">
        <f>1797333.5/1159570*22000</f>
        <v>34100</v>
      </c>
      <c r="J314" s="16" t="s">
        <v>1414</v>
      </c>
      <c r="K314" s="33">
        <v>43486</v>
      </c>
      <c r="L314" s="20" t="s">
        <v>841</v>
      </c>
      <c r="M314" s="12" t="s">
        <v>842</v>
      </c>
      <c r="N314" s="11" t="s">
        <v>380</v>
      </c>
      <c r="O314" s="75"/>
      <c r="P314" s="27"/>
      <c r="Q314" s="69"/>
      <c r="R314" s="69"/>
    </row>
    <row r="315" spans="1:18" s="9" customFormat="1" ht="84.6" customHeight="1" thickTop="1" thickBot="1" x14ac:dyDescent="0.25">
      <c r="A315" s="10">
        <v>613108309</v>
      </c>
      <c r="B315" s="16" t="s">
        <v>396</v>
      </c>
      <c r="C315" s="20" t="s">
        <v>1599</v>
      </c>
      <c r="D315" s="20" t="s">
        <v>1442</v>
      </c>
      <c r="E315" s="11" t="s">
        <v>396</v>
      </c>
      <c r="F315" s="11" t="s">
        <v>1376</v>
      </c>
      <c r="G315" s="20"/>
      <c r="H315" s="20">
        <v>25000</v>
      </c>
      <c r="I315" s="32">
        <f>2039248.2/1315644*25000</f>
        <v>38750</v>
      </c>
      <c r="J315" s="16" t="s">
        <v>1414</v>
      </c>
      <c r="K315" s="33">
        <v>43479</v>
      </c>
      <c r="L315" s="20" t="s">
        <v>843</v>
      </c>
      <c r="M315" s="12" t="s">
        <v>844</v>
      </c>
      <c r="N315" s="11" t="s">
        <v>380</v>
      </c>
      <c r="O315" s="75"/>
      <c r="P315" s="27"/>
      <c r="Q315" s="69"/>
      <c r="R315" s="69"/>
    </row>
    <row r="316" spans="1:18" s="9" customFormat="1" ht="95.25" customHeight="1" thickTop="1" thickBot="1" x14ac:dyDescent="0.25">
      <c r="A316" s="10">
        <v>613108310</v>
      </c>
      <c r="B316" s="16" t="s">
        <v>396</v>
      </c>
      <c r="C316" s="20" t="s">
        <v>1598</v>
      </c>
      <c r="D316" s="20" t="s">
        <v>1444</v>
      </c>
      <c r="E316" s="11" t="s">
        <v>396</v>
      </c>
      <c r="F316" s="11" t="s">
        <v>1376</v>
      </c>
      <c r="G316" s="20"/>
      <c r="H316" s="20">
        <v>12000</v>
      </c>
      <c r="I316" s="32">
        <f>1007591.45/650059*12000</f>
        <v>18599.999999999996</v>
      </c>
      <c r="J316" s="16" t="s">
        <v>1414</v>
      </c>
      <c r="K316" s="33">
        <v>43486</v>
      </c>
      <c r="L316" s="20" t="s">
        <v>845</v>
      </c>
      <c r="M316" s="12" t="s">
        <v>849</v>
      </c>
      <c r="N316" s="11" t="s">
        <v>380</v>
      </c>
      <c r="O316" s="75"/>
      <c r="P316" s="27"/>
      <c r="Q316" s="69"/>
      <c r="R316" s="69"/>
    </row>
    <row r="317" spans="1:18" s="9" customFormat="1" ht="84" customHeight="1" thickTop="1" thickBot="1" x14ac:dyDescent="0.25">
      <c r="A317" s="10">
        <v>613108311</v>
      </c>
      <c r="B317" s="16" t="s">
        <v>396</v>
      </c>
      <c r="C317" s="20" t="s">
        <v>1597</v>
      </c>
      <c r="D317" s="20" t="s">
        <v>1447</v>
      </c>
      <c r="E317" s="11" t="s">
        <v>396</v>
      </c>
      <c r="F317" s="11" t="s">
        <v>1376</v>
      </c>
      <c r="G317" s="20"/>
      <c r="H317" s="20">
        <v>36000</v>
      </c>
      <c r="I317" s="32">
        <f>2915774.75/1881145*36000</f>
        <v>55800</v>
      </c>
      <c r="J317" s="16" t="s">
        <v>1414</v>
      </c>
      <c r="K317" s="33">
        <v>43486</v>
      </c>
      <c r="L317" s="20" t="s">
        <v>846</v>
      </c>
      <c r="M317" s="12" t="s">
        <v>848</v>
      </c>
      <c r="N317" s="11" t="s">
        <v>380</v>
      </c>
      <c r="O317" s="75"/>
      <c r="P317" s="27"/>
      <c r="Q317" s="69"/>
      <c r="R317" s="69"/>
    </row>
    <row r="318" spans="1:18" s="9" customFormat="1" ht="95.25" customHeight="1" thickTop="1" thickBot="1" x14ac:dyDescent="0.25">
      <c r="A318" s="10">
        <v>613108312</v>
      </c>
      <c r="B318" s="16" t="s">
        <v>396</v>
      </c>
      <c r="C318" s="20" t="s">
        <v>1596</v>
      </c>
      <c r="D318" s="20" t="s">
        <v>1448</v>
      </c>
      <c r="E318" s="11" t="s">
        <v>396</v>
      </c>
      <c r="F318" s="11" t="s">
        <v>1376</v>
      </c>
      <c r="G318" s="11" t="s">
        <v>391</v>
      </c>
      <c r="H318" s="20">
        <v>1000</v>
      </c>
      <c r="I318" s="32">
        <f>135579.54/60798*1000</f>
        <v>2230</v>
      </c>
      <c r="J318" s="16" t="s">
        <v>1414</v>
      </c>
      <c r="K318" s="33">
        <v>43487</v>
      </c>
      <c r="L318" s="20" t="s">
        <v>847</v>
      </c>
      <c r="M318" s="12" t="s">
        <v>850</v>
      </c>
      <c r="N318" s="11" t="s">
        <v>380</v>
      </c>
      <c r="O318" s="75"/>
      <c r="P318" s="27"/>
      <c r="Q318" s="69"/>
      <c r="R318" s="69"/>
    </row>
    <row r="319" spans="1:18" s="9" customFormat="1" ht="95.25" customHeight="1" thickTop="1" thickBot="1" x14ac:dyDescent="0.25">
      <c r="A319" s="10">
        <v>613108313</v>
      </c>
      <c r="B319" s="16" t="s">
        <v>396</v>
      </c>
      <c r="C319" s="20" t="s">
        <v>1605</v>
      </c>
      <c r="D319" s="20" t="s">
        <v>1450</v>
      </c>
      <c r="E319" s="11" t="s">
        <v>396</v>
      </c>
      <c r="F319" s="11" t="s">
        <v>1376</v>
      </c>
      <c r="G319" s="11" t="s">
        <v>391</v>
      </c>
      <c r="H319" s="20">
        <v>9000</v>
      </c>
      <c r="I319" s="32">
        <f>135579.54/60798*9000</f>
        <v>20070</v>
      </c>
      <c r="J319" s="16" t="s">
        <v>1414</v>
      </c>
      <c r="K319" s="33">
        <v>43496</v>
      </c>
      <c r="L319" s="20" t="s">
        <v>851</v>
      </c>
      <c r="M319" s="12" t="s">
        <v>852</v>
      </c>
      <c r="N319" s="11" t="s">
        <v>380</v>
      </c>
      <c r="O319" s="75"/>
      <c r="P319" s="27"/>
      <c r="Q319" s="69"/>
      <c r="R319" s="69"/>
    </row>
    <row r="320" spans="1:18" s="9" customFormat="1" ht="95.25" customHeight="1" thickTop="1" thickBot="1" x14ac:dyDescent="0.25">
      <c r="A320" s="10">
        <v>613108314</v>
      </c>
      <c r="B320" s="16" t="s">
        <v>396</v>
      </c>
      <c r="C320" s="20" t="s">
        <v>1602</v>
      </c>
      <c r="D320" s="20" t="s">
        <v>1416</v>
      </c>
      <c r="E320" s="11" t="s">
        <v>396</v>
      </c>
      <c r="F320" s="11" t="s">
        <v>1376</v>
      </c>
      <c r="G320" s="20"/>
      <c r="H320" s="20">
        <v>12000</v>
      </c>
      <c r="I320" s="32">
        <f>981080.25/632955*12000</f>
        <v>18600</v>
      </c>
      <c r="J320" s="16" t="s">
        <v>1414</v>
      </c>
      <c r="K320" s="33">
        <v>43487</v>
      </c>
      <c r="L320" s="20" t="s">
        <v>853</v>
      </c>
      <c r="M320" s="12" t="s">
        <v>854</v>
      </c>
      <c r="N320" s="11" t="s">
        <v>380</v>
      </c>
      <c r="O320" s="75"/>
      <c r="P320" s="27"/>
      <c r="Q320" s="69"/>
      <c r="R320" s="69"/>
    </row>
    <row r="321" spans="1:18" s="9" customFormat="1" ht="95.25" customHeight="1" thickTop="1" thickBot="1" x14ac:dyDescent="0.25">
      <c r="A321" s="10">
        <v>613108315</v>
      </c>
      <c r="B321" s="16" t="s">
        <v>396</v>
      </c>
      <c r="C321" s="20" t="s">
        <v>1601</v>
      </c>
      <c r="D321" s="20" t="s">
        <v>1417</v>
      </c>
      <c r="E321" s="11" t="s">
        <v>396</v>
      </c>
      <c r="F321" s="11" t="s">
        <v>1376</v>
      </c>
      <c r="G321" s="20"/>
      <c r="H321" s="20">
        <v>39000</v>
      </c>
      <c r="I321" s="32">
        <f>3252927.65/2098663*39000</f>
        <v>60450</v>
      </c>
      <c r="J321" s="16" t="s">
        <v>1414</v>
      </c>
      <c r="K321" s="33">
        <v>43486</v>
      </c>
      <c r="L321" s="20" t="s">
        <v>855</v>
      </c>
      <c r="M321" s="12" t="s">
        <v>856</v>
      </c>
      <c r="N321" s="11" t="s">
        <v>380</v>
      </c>
      <c r="O321" s="75"/>
      <c r="P321" s="27"/>
      <c r="Q321" s="69"/>
      <c r="R321" s="69"/>
    </row>
    <row r="322" spans="1:18" s="9" customFormat="1" ht="95.25" customHeight="1" thickTop="1" thickBot="1" x14ac:dyDescent="0.25">
      <c r="A322" s="10">
        <v>613108316</v>
      </c>
      <c r="B322" s="16" t="s">
        <v>396</v>
      </c>
      <c r="C322" s="20" t="s">
        <v>1600</v>
      </c>
      <c r="D322" s="20" t="s">
        <v>1419</v>
      </c>
      <c r="E322" s="11" t="s">
        <v>396</v>
      </c>
      <c r="F322" s="11" t="s">
        <v>1376</v>
      </c>
      <c r="G322" s="20"/>
      <c r="H322" s="20">
        <v>22000</v>
      </c>
      <c r="I322" s="32">
        <f>1797333.5/1159570*22000</f>
        <v>34100</v>
      </c>
      <c r="J322" s="16" t="s">
        <v>1414</v>
      </c>
      <c r="K322" s="33">
        <v>43487</v>
      </c>
      <c r="L322" s="20" t="s">
        <v>857</v>
      </c>
      <c r="M322" s="12" t="s">
        <v>858</v>
      </c>
      <c r="N322" s="11" t="s">
        <v>380</v>
      </c>
      <c r="O322" s="75"/>
      <c r="P322" s="27"/>
      <c r="Q322" s="69"/>
      <c r="R322" s="69"/>
    </row>
    <row r="323" spans="1:18" s="9" customFormat="1" ht="95.25" customHeight="1" thickTop="1" thickBot="1" x14ac:dyDescent="0.25">
      <c r="A323" s="10">
        <v>613108317</v>
      </c>
      <c r="B323" s="16" t="s">
        <v>396</v>
      </c>
      <c r="C323" s="20" t="s">
        <v>1599</v>
      </c>
      <c r="D323" s="20" t="s">
        <v>1442</v>
      </c>
      <c r="E323" s="11" t="s">
        <v>396</v>
      </c>
      <c r="F323" s="11" t="s">
        <v>1376</v>
      </c>
      <c r="G323" s="20"/>
      <c r="H323" s="20">
        <v>25000</v>
      </c>
      <c r="I323" s="32">
        <f>2039248.2/1315644*25000</f>
        <v>38750</v>
      </c>
      <c r="J323" s="16" t="s">
        <v>1414</v>
      </c>
      <c r="K323" s="33">
        <v>43481</v>
      </c>
      <c r="L323" s="20" t="s">
        <v>859</v>
      </c>
      <c r="M323" s="12" t="s">
        <v>860</v>
      </c>
      <c r="N323" s="11" t="s">
        <v>380</v>
      </c>
      <c r="O323" s="75"/>
      <c r="P323" s="27"/>
      <c r="Q323" s="69"/>
      <c r="R323" s="69"/>
    </row>
    <row r="324" spans="1:18" s="9" customFormat="1" ht="95.25" customHeight="1" thickTop="1" thickBot="1" x14ac:dyDescent="0.25">
      <c r="A324" s="10">
        <v>613108318</v>
      </c>
      <c r="B324" s="16" t="s">
        <v>396</v>
      </c>
      <c r="C324" s="20" t="s">
        <v>1598</v>
      </c>
      <c r="D324" s="20" t="s">
        <v>1444</v>
      </c>
      <c r="E324" s="11" t="s">
        <v>396</v>
      </c>
      <c r="F324" s="11" t="s">
        <v>1376</v>
      </c>
      <c r="G324" s="20"/>
      <c r="H324" s="20">
        <v>12000</v>
      </c>
      <c r="I324" s="32">
        <f>1007591.45/650059*12000</f>
        <v>18599.999999999996</v>
      </c>
      <c r="J324" s="16" t="s">
        <v>1414</v>
      </c>
      <c r="K324" s="33">
        <v>43487</v>
      </c>
      <c r="L324" s="20" t="s">
        <v>861</v>
      </c>
      <c r="M324" s="12" t="s">
        <v>862</v>
      </c>
      <c r="N324" s="11" t="s">
        <v>380</v>
      </c>
      <c r="O324" s="75"/>
      <c r="P324" s="27"/>
      <c r="Q324" s="69"/>
      <c r="R324" s="69"/>
    </row>
    <row r="325" spans="1:18" s="9" customFormat="1" ht="95.25" customHeight="1" thickTop="1" thickBot="1" x14ac:dyDescent="0.25">
      <c r="A325" s="10">
        <v>613108319</v>
      </c>
      <c r="B325" s="16" t="s">
        <v>396</v>
      </c>
      <c r="C325" s="20" t="s">
        <v>1597</v>
      </c>
      <c r="D325" s="20" t="s">
        <v>1447</v>
      </c>
      <c r="E325" s="11" t="s">
        <v>396</v>
      </c>
      <c r="F325" s="11" t="s">
        <v>1376</v>
      </c>
      <c r="G325" s="20"/>
      <c r="H325" s="20">
        <v>36000</v>
      </c>
      <c r="I325" s="32">
        <f>2915774.75/1881145*36000</f>
        <v>55800</v>
      </c>
      <c r="J325" s="16" t="s">
        <v>1414</v>
      </c>
      <c r="K325" s="33">
        <v>43487</v>
      </c>
      <c r="L325" s="20" t="s">
        <v>863</v>
      </c>
      <c r="M325" s="12" t="s">
        <v>864</v>
      </c>
      <c r="N325" s="11" t="s">
        <v>380</v>
      </c>
      <c r="O325" s="75"/>
      <c r="P325" s="27"/>
      <c r="Q325" s="69"/>
      <c r="R325" s="69"/>
    </row>
    <row r="326" spans="1:18" s="9" customFormat="1" ht="95.25" customHeight="1" thickTop="1" thickBot="1" x14ac:dyDescent="0.25">
      <c r="A326" s="10">
        <v>613108320</v>
      </c>
      <c r="B326" s="16" t="s">
        <v>396</v>
      </c>
      <c r="C326" s="20" t="s">
        <v>1596</v>
      </c>
      <c r="D326" s="20" t="s">
        <v>1448</v>
      </c>
      <c r="E326" s="11" t="s">
        <v>396</v>
      </c>
      <c r="F326" s="11" t="s">
        <v>1376</v>
      </c>
      <c r="G326" s="11" t="s">
        <v>391</v>
      </c>
      <c r="H326" s="20">
        <v>1000</v>
      </c>
      <c r="I326" s="32">
        <f>135579.54/60798*1000</f>
        <v>2230</v>
      </c>
      <c r="J326" s="16" t="s">
        <v>1414</v>
      </c>
      <c r="K326" s="33">
        <v>43487</v>
      </c>
      <c r="L326" s="20" t="s">
        <v>865</v>
      </c>
      <c r="M326" s="12" t="s">
        <v>866</v>
      </c>
      <c r="N326" s="11" t="s">
        <v>380</v>
      </c>
      <c r="O326" s="75"/>
      <c r="P326" s="27"/>
      <c r="Q326" s="69"/>
      <c r="R326" s="69"/>
    </row>
    <row r="327" spans="1:18" s="9" customFormat="1" ht="95.25" customHeight="1" thickTop="1" thickBot="1" x14ac:dyDescent="0.25">
      <c r="A327" s="10">
        <v>613108321</v>
      </c>
      <c r="B327" s="16" t="s">
        <v>396</v>
      </c>
      <c r="C327" s="20" t="s">
        <v>1605</v>
      </c>
      <c r="D327" s="20" t="s">
        <v>1450</v>
      </c>
      <c r="E327" s="11" t="s">
        <v>396</v>
      </c>
      <c r="F327" s="11" t="s">
        <v>1376</v>
      </c>
      <c r="G327" s="11" t="s">
        <v>391</v>
      </c>
      <c r="H327" s="20">
        <v>9000</v>
      </c>
      <c r="I327" s="32">
        <f>135579.54/60798*9000</f>
        <v>20070</v>
      </c>
      <c r="J327" s="16" t="s">
        <v>1414</v>
      </c>
      <c r="K327" s="33">
        <v>43487</v>
      </c>
      <c r="L327" s="20" t="s">
        <v>867</v>
      </c>
      <c r="M327" s="12" t="s">
        <v>868</v>
      </c>
      <c r="N327" s="11" t="s">
        <v>380</v>
      </c>
      <c r="O327" s="75"/>
      <c r="P327" s="27"/>
      <c r="Q327" s="69"/>
      <c r="R327" s="69"/>
    </row>
    <row r="328" spans="1:18" s="9" customFormat="1" ht="95.25" customHeight="1" thickTop="1" thickBot="1" x14ac:dyDescent="0.25">
      <c r="A328" s="10">
        <v>613108322</v>
      </c>
      <c r="B328" s="16" t="s">
        <v>396</v>
      </c>
      <c r="C328" s="20" t="s">
        <v>1610</v>
      </c>
      <c r="D328" s="20" t="s">
        <v>1473</v>
      </c>
      <c r="E328" s="11" t="s">
        <v>396</v>
      </c>
      <c r="F328" s="11" t="s">
        <v>1376</v>
      </c>
      <c r="G328" s="20"/>
      <c r="H328" s="20">
        <v>49000</v>
      </c>
      <c r="I328" s="32">
        <f>2100322.71/986067*49000</f>
        <v>104370</v>
      </c>
      <c r="J328" s="16" t="s">
        <v>1414</v>
      </c>
      <c r="K328" s="33">
        <v>43486</v>
      </c>
      <c r="L328" s="20" t="s">
        <v>869</v>
      </c>
      <c r="M328" s="12" t="s">
        <v>870</v>
      </c>
      <c r="N328" s="11" t="s">
        <v>380</v>
      </c>
      <c r="O328" s="75"/>
      <c r="P328" s="27"/>
      <c r="Q328" s="69"/>
      <c r="R328" s="69"/>
    </row>
    <row r="329" spans="1:18" s="9" customFormat="1" ht="95.25" customHeight="1" thickTop="1" thickBot="1" x14ac:dyDescent="0.25">
      <c r="A329" s="10">
        <v>613108323</v>
      </c>
      <c r="B329" s="16" t="s">
        <v>396</v>
      </c>
      <c r="C329" s="20" t="s">
        <v>1611</v>
      </c>
      <c r="D329" s="20" t="s">
        <v>1456</v>
      </c>
      <c r="E329" s="11" t="s">
        <v>396</v>
      </c>
      <c r="F329" s="11" t="s">
        <v>1376</v>
      </c>
      <c r="G329" s="20"/>
      <c r="H329" s="20">
        <v>700000</v>
      </c>
      <c r="I329" s="32">
        <f>2970808.98/1394746*H329</f>
        <v>1491000</v>
      </c>
      <c r="J329" s="16" t="s">
        <v>1414</v>
      </c>
      <c r="K329" s="33">
        <v>43486</v>
      </c>
      <c r="L329" s="20" t="s">
        <v>871</v>
      </c>
      <c r="M329" s="12" t="s">
        <v>872</v>
      </c>
      <c r="N329" s="11" t="s">
        <v>380</v>
      </c>
      <c r="O329" s="75"/>
      <c r="P329" s="27"/>
      <c r="Q329" s="69"/>
      <c r="R329" s="69"/>
    </row>
    <row r="330" spans="1:18" s="9" customFormat="1" ht="72" customHeight="1" thickTop="1" thickBot="1" x14ac:dyDescent="0.25">
      <c r="A330" s="10">
        <v>613108324</v>
      </c>
      <c r="B330" s="16" t="s">
        <v>396</v>
      </c>
      <c r="C330" s="20" t="s">
        <v>1609</v>
      </c>
      <c r="D330" s="20" t="s">
        <v>1564</v>
      </c>
      <c r="E330" s="11" t="s">
        <v>396</v>
      </c>
      <c r="F330" s="11" t="s">
        <v>1376</v>
      </c>
      <c r="G330" s="20"/>
      <c r="H330" s="20">
        <v>54000</v>
      </c>
      <c r="I330" s="32">
        <f>4927484.49/2313373*54000</f>
        <v>115020</v>
      </c>
      <c r="J330" s="16" t="s">
        <v>1414</v>
      </c>
      <c r="K330" s="33">
        <v>43500</v>
      </c>
      <c r="L330" s="20" t="s">
        <v>873</v>
      </c>
      <c r="M330" s="12" t="s">
        <v>874</v>
      </c>
      <c r="N330" s="11" t="s">
        <v>380</v>
      </c>
      <c r="O330" s="75"/>
      <c r="P330" s="27"/>
      <c r="Q330" s="69"/>
      <c r="R330" s="69"/>
    </row>
    <row r="331" spans="1:18" s="35" customFormat="1" ht="69.599999999999994" customHeight="1" thickTop="1" thickBot="1" x14ac:dyDescent="0.25">
      <c r="A331" s="10">
        <v>613108325</v>
      </c>
      <c r="B331" s="16" t="s">
        <v>396</v>
      </c>
      <c r="C331" s="20" t="s">
        <v>1613</v>
      </c>
      <c r="D331" s="20" t="s">
        <v>1612</v>
      </c>
      <c r="E331" s="11" t="s">
        <v>396</v>
      </c>
      <c r="F331" s="11" t="s">
        <v>1376</v>
      </c>
      <c r="G331" s="20"/>
      <c r="H331" s="20">
        <v>49301</v>
      </c>
      <c r="I331" s="32">
        <v>105011.13</v>
      </c>
      <c r="J331" s="78" t="s">
        <v>1406</v>
      </c>
      <c r="K331" s="33">
        <v>43500</v>
      </c>
      <c r="L331" s="20" t="s">
        <v>875</v>
      </c>
      <c r="M331" s="12" t="s">
        <v>876</v>
      </c>
      <c r="N331" s="11" t="s">
        <v>380</v>
      </c>
      <c r="O331" s="75"/>
      <c r="P331" s="27"/>
      <c r="Q331" s="69"/>
      <c r="R331" s="69"/>
    </row>
    <row r="332" spans="1:18" s="35" customFormat="1" ht="95.25" customHeight="1" thickTop="1" thickBot="1" x14ac:dyDescent="0.25">
      <c r="A332" s="10">
        <v>613108326</v>
      </c>
      <c r="B332" s="16" t="s">
        <v>396</v>
      </c>
      <c r="C332" s="20" t="s">
        <v>1614</v>
      </c>
      <c r="D332" s="20" t="s">
        <v>1416</v>
      </c>
      <c r="E332" s="11" t="s">
        <v>396</v>
      </c>
      <c r="F332" s="11" t="s">
        <v>1376</v>
      </c>
      <c r="G332" s="20"/>
      <c r="H332" s="20">
        <v>12000</v>
      </c>
      <c r="I332" s="32">
        <f>981080.25/632955*12000</f>
        <v>18600</v>
      </c>
      <c r="J332" s="16" t="s">
        <v>1414</v>
      </c>
      <c r="K332" s="33">
        <v>43510</v>
      </c>
      <c r="L332" s="20" t="s">
        <v>877</v>
      </c>
      <c r="M332" s="12" t="s">
        <v>882</v>
      </c>
      <c r="N332" s="11" t="s">
        <v>380</v>
      </c>
      <c r="O332" s="75"/>
      <c r="P332" s="27"/>
      <c r="Q332" s="69"/>
      <c r="R332" s="69"/>
    </row>
    <row r="333" spans="1:18" s="35" customFormat="1" ht="95.25" customHeight="1" thickTop="1" thickBot="1" x14ac:dyDescent="0.25">
      <c r="A333" s="10">
        <v>613108327</v>
      </c>
      <c r="B333" s="16" t="s">
        <v>396</v>
      </c>
      <c r="C333" s="20" t="s">
        <v>1615</v>
      </c>
      <c r="D333" s="20" t="s">
        <v>1417</v>
      </c>
      <c r="E333" s="11" t="s">
        <v>396</v>
      </c>
      <c r="F333" s="11" t="s">
        <v>1376</v>
      </c>
      <c r="G333" s="20"/>
      <c r="H333" s="20">
        <v>39000</v>
      </c>
      <c r="I333" s="32">
        <f>3252927.65/2098663*39000</f>
        <v>60450</v>
      </c>
      <c r="J333" s="16" t="s">
        <v>1414</v>
      </c>
      <c r="K333" s="33">
        <v>43510</v>
      </c>
      <c r="L333" s="20" t="s">
        <v>878</v>
      </c>
      <c r="M333" s="12" t="s">
        <v>881</v>
      </c>
      <c r="N333" s="11" t="s">
        <v>380</v>
      </c>
      <c r="O333" s="75"/>
      <c r="P333" s="27"/>
      <c r="Q333" s="69"/>
      <c r="R333" s="69"/>
    </row>
    <row r="334" spans="1:18" s="35" customFormat="1" ht="95.25" customHeight="1" thickTop="1" thickBot="1" x14ac:dyDescent="0.25">
      <c r="A334" s="10">
        <v>613108328</v>
      </c>
      <c r="B334" s="16" t="s">
        <v>396</v>
      </c>
      <c r="C334" s="20" t="s">
        <v>1616</v>
      </c>
      <c r="D334" s="20" t="s">
        <v>1419</v>
      </c>
      <c r="E334" s="11" t="s">
        <v>396</v>
      </c>
      <c r="F334" s="11" t="s">
        <v>1376</v>
      </c>
      <c r="G334" s="20"/>
      <c r="H334" s="20">
        <v>22000</v>
      </c>
      <c r="I334" s="32">
        <f>1797333.5/1159570*22000</f>
        <v>34100</v>
      </c>
      <c r="J334" s="16" t="s">
        <v>1414</v>
      </c>
      <c r="K334" s="33">
        <v>43510</v>
      </c>
      <c r="L334" s="20" t="s">
        <v>880</v>
      </c>
      <c r="M334" s="12" t="s">
        <v>883</v>
      </c>
      <c r="N334" s="11" t="s">
        <v>380</v>
      </c>
      <c r="O334" s="75"/>
      <c r="P334" s="27"/>
      <c r="Q334" s="69"/>
      <c r="R334" s="69"/>
    </row>
    <row r="335" spans="1:18" s="35" customFormat="1" ht="95.25" customHeight="1" thickTop="1" thickBot="1" x14ac:dyDescent="0.25">
      <c r="A335" s="10">
        <v>613108329</v>
      </c>
      <c r="B335" s="16" t="s">
        <v>396</v>
      </c>
      <c r="C335" s="20" t="s">
        <v>1617</v>
      </c>
      <c r="D335" s="20" t="s">
        <v>1442</v>
      </c>
      <c r="E335" s="11" t="s">
        <v>396</v>
      </c>
      <c r="F335" s="11" t="s">
        <v>1376</v>
      </c>
      <c r="G335" s="20"/>
      <c r="H335" s="20">
        <v>25000</v>
      </c>
      <c r="I335" s="32">
        <f>2039248.2/1315644*25000</f>
        <v>38750</v>
      </c>
      <c r="J335" s="16" t="s">
        <v>1414</v>
      </c>
      <c r="K335" s="33">
        <v>43525</v>
      </c>
      <c r="L335" s="20" t="s">
        <v>884</v>
      </c>
      <c r="M335" s="12" t="s">
        <v>885</v>
      </c>
      <c r="N335" s="11" t="s">
        <v>380</v>
      </c>
      <c r="O335" s="75"/>
      <c r="P335" s="27"/>
      <c r="Q335" s="69"/>
      <c r="R335" s="69"/>
    </row>
    <row r="336" spans="1:18" s="35" customFormat="1" ht="95.25" customHeight="1" thickTop="1" thickBot="1" x14ac:dyDescent="0.25">
      <c r="A336" s="10">
        <v>613108330</v>
      </c>
      <c r="B336" s="16" t="s">
        <v>396</v>
      </c>
      <c r="C336" s="20" t="s">
        <v>1618</v>
      </c>
      <c r="D336" s="20" t="s">
        <v>1444</v>
      </c>
      <c r="E336" s="11" t="s">
        <v>396</v>
      </c>
      <c r="F336" s="11" t="s">
        <v>1376</v>
      </c>
      <c r="G336" s="20"/>
      <c r="H336" s="20">
        <v>12000</v>
      </c>
      <c r="I336" s="32">
        <f>1007591.45/650059*12000</f>
        <v>18599.999999999996</v>
      </c>
      <c r="J336" s="16" t="s">
        <v>1414</v>
      </c>
      <c r="K336" s="33">
        <v>43525</v>
      </c>
      <c r="L336" s="20" t="s">
        <v>887</v>
      </c>
      <c r="M336" s="12" t="s">
        <v>888</v>
      </c>
      <c r="N336" s="11" t="s">
        <v>380</v>
      </c>
      <c r="O336" s="75"/>
      <c r="P336" s="27"/>
      <c r="Q336" s="69"/>
      <c r="R336" s="69"/>
    </row>
    <row r="337" spans="1:34" s="35" customFormat="1" ht="95.25" customHeight="1" thickTop="1" thickBot="1" x14ac:dyDescent="0.25">
      <c r="A337" s="10">
        <v>613108331</v>
      </c>
      <c r="B337" s="16" t="s">
        <v>396</v>
      </c>
      <c r="C337" s="20" t="s">
        <v>1619</v>
      </c>
      <c r="D337" s="20" t="s">
        <v>1447</v>
      </c>
      <c r="E337" s="11" t="s">
        <v>396</v>
      </c>
      <c r="F337" s="11" t="s">
        <v>1376</v>
      </c>
      <c r="G337" s="20"/>
      <c r="H337" s="20">
        <v>36000</v>
      </c>
      <c r="I337" s="32">
        <f>2915774.75/1881145*36000</f>
        <v>55800</v>
      </c>
      <c r="J337" s="16" t="s">
        <v>1414</v>
      </c>
      <c r="K337" s="33">
        <v>43525</v>
      </c>
      <c r="L337" s="20" t="s">
        <v>889</v>
      </c>
      <c r="M337" s="12" t="s">
        <v>890</v>
      </c>
      <c r="N337" s="11" t="s">
        <v>380</v>
      </c>
      <c r="O337" s="75"/>
      <c r="P337" s="27"/>
      <c r="Q337" s="69"/>
      <c r="R337" s="69"/>
    </row>
    <row r="338" spans="1:34" s="35" customFormat="1" ht="95.25" customHeight="1" thickTop="1" thickBot="1" x14ac:dyDescent="0.25">
      <c r="A338" s="10">
        <v>613108332</v>
      </c>
      <c r="B338" s="16" t="s">
        <v>396</v>
      </c>
      <c r="C338" s="20" t="s">
        <v>1620</v>
      </c>
      <c r="D338" s="20" t="s">
        <v>1448</v>
      </c>
      <c r="E338" s="11" t="s">
        <v>396</v>
      </c>
      <c r="F338" s="11" t="s">
        <v>1376</v>
      </c>
      <c r="G338" s="20"/>
      <c r="H338" s="20">
        <v>1000</v>
      </c>
      <c r="I338" s="32">
        <f>135579.54/60798*1000</f>
        <v>2230</v>
      </c>
      <c r="J338" s="16" t="s">
        <v>1414</v>
      </c>
      <c r="K338" s="33">
        <v>43525</v>
      </c>
      <c r="L338" s="20" t="s">
        <v>886</v>
      </c>
      <c r="M338" s="12" t="s">
        <v>891</v>
      </c>
      <c r="N338" s="11" t="s">
        <v>380</v>
      </c>
      <c r="O338" s="75"/>
      <c r="P338" s="27"/>
      <c r="Q338" s="69"/>
      <c r="R338" s="69"/>
    </row>
    <row r="339" spans="1:34" s="35" customFormat="1" ht="95.25" customHeight="1" thickTop="1" thickBot="1" x14ac:dyDescent="0.25">
      <c r="A339" s="10">
        <v>613108333</v>
      </c>
      <c r="B339" s="16" t="s">
        <v>396</v>
      </c>
      <c r="C339" s="20" t="s">
        <v>1621</v>
      </c>
      <c r="D339" s="20" t="s">
        <v>1450</v>
      </c>
      <c r="E339" s="11" t="s">
        <v>396</v>
      </c>
      <c r="F339" s="11" t="s">
        <v>1376</v>
      </c>
      <c r="G339" s="20"/>
      <c r="H339" s="20">
        <v>9000</v>
      </c>
      <c r="I339" s="32">
        <f>1062452.28/476436*9000</f>
        <v>20070</v>
      </c>
      <c r="J339" s="16" t="s">
        <v>1414</v>
      </c>
      <c r="K339" s="33">
        <v>43525</v>
      </c>
      <c r="L339" s="20" t="s">
        <v>892</v>
      </c>
      <c r="M339" s="12" t="s">
        <v>893</v>
      </c>
      <c r="N339" s="11" t="s">
        <v>380</v>
      </c>
      <c r="O339" s="75"/>
      <c r="P339" s="27"/>
      <c r="Q339" s="69"/>
      <c r="R339" s="69"/>
    </row>
    <row r="340" spans="1:34" s="35" customFormat="1" ht="95.25" customHeight="1" thickTop="1" thickBot="1" x14ac:dyDescent="0.25">
      <c r="A340" s="10">
        <v>613108334</v>
      </c>
      <c r="B340" s="16" t="s">
        <v>396</v>
      </c>
      <c r="C340" s="20" t="s">
        <v>879</v>
      </c>
      <c r="D340" s="20" t="s">
        <v>1419</v>
      </c>
      <c r="E340" s="11" t="s">
        <v>396</v>
      </c>
      <c r="F340" s="11" t="s">
        <v>1376</v>
      </c>
      <c r="G340" s="20"/>
      <c r="H340" s="20">
        <v>22000</v>
      </c>
      <c r="I340" s="32">
        <f>1797333.5/1159570*22000</f>
        <v>34100</v>
      </c>
      <c r="J340" s="16" t="s">
        <v>1414</v>
      </c>
      <c r="K340" s="33">
        <v>43510</v>
      </c>
      <c r="L340" s="20" t="s">
        <v>894</v>
      </c>
      <c r="M340" s="12" t="s">
        <v>895</v>
      </c>
      <c r="N340" s="11" t="s">
        <v>380</v>
      </c>
      <c r="O340" s="75"/>
      <c r="P340" s="27"/>
      <c r="Q340" s="69"/>
      <c r="R340" s="69"/>
    </row>
    <row r="341" spans="1:34" s="36" customFormat="1" ht="95.25" customHeight="1" thickTop="1" thickBot="1" x14ac:dyDescent="0.25">
      <c r="A341" s="10">
        <v>613108335</v>
      </c>
      <c r="B341" s="16" t="s">
        <v>396</v>
      </c>
      <c r="C341" s="20" t="s">
        <v>1614</v>
      </c>
      <c r="D341" s="20" t="s">
        <v>1416</v>
      </c>
      <c r="E341" s="11" t="s">
        <v>396</v>
      </c>
      <c r="F341" s="11" t="s">
        <v>1376</v>
      </c>
      <c r="G341" s="20"/>
      <c r="H341" s="20">
        <v>12000</v>
      </c>
      <c r="I341" s="32">
        <f>981080.25/632955*12000</f>
        <v>18600</v>
      </c>
      <c r="J341" s="16" t="s">
        <v>1414</v>
      </c>
      <c r="K341" s="33">
        <v>43521</v>
      </c>
      <c r="L341" s="20" t="s">
        <v>896</v>
      </c>
      <c r="M341" s="12" t="s">
        <v>897</v>
      </c>
      <c r="N341" s="11" t="s">
        <v>380</v>
      </c>
      <c r="O341" s="75"/>
      <c r="P341" s="27"/>
      <c r="Q341" s="69"/>
      <c r="R341" s="69"/>
    </row>
    <row r="342" spans="1:34" s="36" customFormat="1" ht="95.25" customHeight="1" thickTop="1" thickBot="1" x14ac:dyDescent="0.25">
      <c r="A342" s="10">
        <v>613108336</v>
      </c>
      <c r="B342" s="16" t="s">
        <v>396</v>
      </c>
      <c r="C342" s="20" t="s">
        <v>1615</v>
      </c>
      <c r="D342" s="20" t="s">
        <v>1417</v>
      </c>
      <c r="E342" s="11" t="s">
        <v>396</v>
      </c>
      <c r="F342" s="11" t="s">
        <v>1376</v>
      </c>
      <c r="G342" s="20"/>
      <c r="H342" s="20">
        <v>39000</v>
      </c>
      <c r="I342" s="32">
        <f>3252927.65/2098663*39000</f>
        <v>60450</v>
      </c>
      <c r="J342" s="16" t="s">
        <v>1414</v>
      </c>
      <c r="K342" s="33">
        <v>43521</v>
      </c>
      <c r="L342" s="20" t="s">
        <v>899</v>
      </c>
      <c r="M342" s="12" t="s">
        <v>900</v>
      </c>
      <c r="N342" s="11" t="s">
        <v>380</v>
      </c>
      <c r="O342" s="75"/>
      <c r="P342" s="27"/>
      <c r="Q342" s="70"/>
      <c r="R342" s="70"/>
      <c r="AH342" s="36" t="s">
        <v>898</v>
      </c>
    </row>
    <row r="343" spans="1:34" s="36" customFormat="1" ht="95.25" customHeight="1" thickTop="1" thickBot="1" x14ac:dyDescent="0.25">
      <c r="A343" s="10">
        <v>613108337</v>
      </c>
      <c r="B343" s="16" t="s">
        <v>396</v>
      </c>
      <c r="C343" s="20" t="s">
        <v>1616</v>
      </c>
      <c r="D343" s="20" t="s">
        <v>1419</v>
      </c>
      <c r="E343" s="11" t="s">
        <v>396</v>
      </c>
      <c r="F343" s="11" t="s">
        <v>1376</v>
      </c>
      <c r="G343" s="20"/>
      <c r="H343" s="20">
        <v>22000</v>
      </c>
      <c r="I343" s="32">
        <f>1797333.5/1159570*22000</f>
        <v>34100</v>
      </c>
      <c r="J343" s="16" t="s">
        <v>1414</v>
      </c>
      <c r="K343" s="33">
        <v>43521</v>
      </c>
      <c r="L343" s="20" t="s">
        <v>902</v>
      </c>
      <c r="M343" s="12" t="s">
        <v>903</v>
      </c>
      <c r="N343" s="11" t="s">
        <v>380</v>
      </c>
      <c r="O343" s="75"/>
      <c r="P343" s="27"/>
      <c r="Q343" s="69"/>
      <c r="R343" s="71"/>
    </row>
    <row r="344" spans="1:34" s="36" customFormat="1" ht="95.25" customHeight="1" thickTop="1" thickBot="1" x14ac:dyDescent="0.25">
      <c r="A344" s="10">
        <v>613108338</v>
      </c>
      <c r="B344" s="16" t="s">
        <v>396</v>
      </c>
      <c r="C344" s="20" t="s">
        <v>1617</v>
      </c>
      <c r="D344" s="20" t="s">
        <v>1442</v>
      </c>
      <c r="E344" s="11" t="s">
        <v>396</v>
      </c>
      <c r="F344" s="11" t="s">
        <v>1376</v>
      </c>
      <c r="G344" s="20"/>
      <c r="H344" s="20">
        <v>25000</v>
      </c>
      <c r="I344" s="32">
        <f>2039248.2/1315644*25000</f>
        <v>38750</v>
      </c>
      <c r="J344" s="16" t="s">
        <v>1414</v>
      </c>
      <c r="K344" s="33">
        <v>43521</v>
      </c>
      <c r="L344" s="20" t="s">
        <v>904</v>
      </c>
      <c r="M344" s="12" t="s">
        <v>905</v>
      </c>
      <c r="N344" s="11" t="s">
        <v>380</v>
      </c>
      <c r="O344" s="75"/>
      <c r="P344" s="27"/>
      <c r="Q344" s="69"/>
      <c r="R344" s="71"/>
    </row>
    <row r="345" spans="1:34" s="36" customFormat="1" ht="95.25" customHeight="1" thickTop="1" thickBot="1" x14ac:dyDescent="0.25">
      <c r="A345" s="10">
        <v>613108339</v>
      </c>
      <c r="B345" s="16" t="s">
        <v>396</v>
      </c>
      <c r="C345" s="20" t="s">
        <v>1618</v>
      </c>
      <c r="D345" s="20" t="s">
        <v>1444</v>
      </c>
      <c r="E345" s="11" t="s">
        <v>396</v>
      </c>
      <c r="F345" s="11" t="s">
        <v>1376</v>
      </c>
      <c r="G345" s="20"/>
      <c r="H345" s="20">
        <v>12000</v>
      </c>
      <c r="I345" s="32">
        <f>1007591.45/650059*12000</f>
        <v>18599.999999999996</v>
      </c>
      <c r="J345" s="16" t="s">
        <v>1414</v>
      </c>
      <c r="K345" s="33">
        <v>43521</v>
      </c>
      <c r="L345" s="20" t="s">
        <v>906</v>
      </c>
      <c r="M345" s="12" t="s">
        <v>907</v>
      </c>
      <c r="N345" s="11" t="s">
        <v>380</v>
      </c>
      <c r="O345" s="75"/>
      <c r="P345" s="27"/>
      <c r="Q345" s="69"/>
      <c r="R345" s="71"/>
    </row>
    <row r="346" spans="1:34" s="36" customFormat="1" ht="95.25" customHeight="1" thickTop="1" thickBot="1" x14ac:dyDescent="0.25">
      <c r="A346" s="10">
        <v>613108340</v>
      </c>
      <c r="B346" s="16" t="s">
        <v>396</v>
      </c>
      <c r="C346" s="20" t="s">
        <v>1619</v>
      </c>
      <c r="D346" s="20" t="s">
        <v>1447</v>
      </c>
      <c r="E346" s="11" t="s">
        <v>396</v>
      </c>
      <c r="F346" s="11" t="s">
        <v>1376</v>
      </c>
      <c r="G346" s="20"/>
      <c r="H346" s="20">
        <v>36000</v>
      </c>
      <c r="I346" s="32">
        <f>2915774.75/1881145*36000</f>
        <v>55800</v>
      </c>
      <c r="J346" s="16" t="s">
        <v>1414</v>
      </c>
      <c r="K346" s="33">
        <v>43521</v>
      </c>
      <c r="L346" s="20" t="s">
        <v>901</v>
      </c>
      <c r="M346" s="12" t="s">
        <v>908</v>
      </c>
      <c r="N346" s="11" t="s">
        <v>380</v>
      </c>
      <c r="O346" s="75"/>
      <c r="P346" s="27"/>
      <c r="Q346" s="73"/>
      <c r="R346" s="72"/>
    </row>
    <row r="347" spans="1:34" s="36" customFormat="1" ht="95.25" customHeight="1" thickTop="1" thickBot="1" x14ac:dyDescent="0.25">
      <c r="A347" s="10">
        <v>613108341</v>
      </c>
      <c r="B347" s="16" t="s">
        <v>396</v>
      </c>
      <c r="C347" s="20" t="s">
        <v>1620</v>
      </c>
      <c r="D347" s="20" t="s">
        <v>1448</v>
      </c>
      <c r="E347" s="11" t="s">
        <v>396</v>
      </c>
      <c r="F347" s="11" t="s">
        <v>1376</v>
      </c>
      <c r="G347" s="20"/>
      <c r="H347" s="20">
        <v>1000</v>
      </c>
      <c r="I347" s="32">
        <f>135579.54/60798*1000</f>
        <v>2230</v>
      </c>
      <c r="J347" s="16" t="s">
        <v>1414</v>
      </c>
      <c r="K347" s="33">
        <v>43521</v>
      </c>
      <c r="L347" s="20" t="s">
        <v>909</v>
      </c>
      <c r="M347" s="12" t="s">
        <v>910</v>
      </c>
      <c r="N347" s="11" t="s">
        <v>380</v>
      </c>
      <c r="O347" s="75"/>
      <c r="P347" s="27"/>
      <c r="Q347" s="73"/>
      <c r="R347" s="72"/>
    </row>
    <row r="348" spans="1:34" s="36" customFormat="1" ht="95.25" customHeight="1" thickTop="1" thickBot="1" x14ac:dyDescent="0.25">
      <c r="A348" s="10">
        <v>613108342</v>
      </c>
      <c r="B348" s="16" t="s">
        <v>396</v>
      </c>
      <c r="C348" s="20" t="s">
        <v>1621</v>
      </c>
      <c r="D348" s="20" t="s">
        <v>1450</v>
      </c>
      <c r="E348" s="11" t="s">
        <v>396</v>
      </c>
      <c r="F348" s="11" t="s">
        <v>1376</v>
      </c>
      <c r="G348" s="20"/>
      <c r="H348" s="20">
        <v>9000</v>
      </c>
      <c r="I348" s="32">
        <f>1062452.28/476436*9000</f>
        <v>20070</v>
      </c>
      <c r="J348" s="16" t="s">
        <v>1414</v>
      </c>
      <c r="K348" s="33">
        <v>43521</v>
      </c>
      <c r="L348" s="20" t="s">
        <v>911</v>
      </c>
      <c r="M348" s="12" t="s">
        <v>912</v>
      </c>
      <c r="N348" s="11" t="s">
        <v>380</v>
      </c>
      <c r="O348" s="75"/>
      <c r="P348" s="27"/>
      <c r="Q348" s="73"/>
      <c r="R348" s="72"/>
    </row>
    <row r="349" spans="1:34" s="36" customFormat="1" ht="95.25" customHeight="1" thickTop="1" thickBot="1" x14ac:dyDescent="0.25">
      <c r="A349" s="10">
        <v>613108343</v>
      </c>
      <c r="B349" s="16" t="s">
        <v>396</v>
      </c>
      <c r="C349" s="20" t="s">
        <v>1615</v>
      </c>
      <c r="D349" s="20" t="s">
        <v>1417</v>
      </c>
      <c r="E349" s="11" t="s">
        <v>396</v>
      </c>
      <c r="F349" s="11" t="s">
        <v>1376</v>
      </c>
      <c r="G349" s="20"/>
      <c r="H349" s="20">
        <v>39000</v>
      </c>
      <c r="I349" s="32">
        <f>3252927.65/2098663*39000</f>
        <v>60450</v>
      </c>
      <c r="J349" s="16" t="s">
        <v>1414</v>
      </c>
      <c r="K349" s="33">
        <v>43525</v>
      </c>
      <c r="L349" s="20" t="s">
        <v>913</v>
      </c>
      <c r="M349" s="12" t="s">
        <v>914</v>
      </c>
      <c r="N349" s="11" t="s">
        <v>380</v>
      </c>
      <c r="O349" s="75"/>
      <c r="P349" s="27"/>
      <c r="Q349" s="73"/>
      <c r="R349" s="72"/>
    </row>
    <row r="350" spans="1:34" s="35" customFormat="1" ht="95.25" customHeight="1" thickTop="1" thickBot="1" x14ac:dyDescent="0.25">
      <c r="A350" s="10">
        <v>613108344</v>
      </c>
      <c r="B350" s="16" t="s">
        <v>396</v>
      </c>
      <c r="C350" s="20" t="s">
        <v>1614</v>
      </c>
      <c r="D350" s="20" t="s">
        <v>1416</v>
      </c>
      <c r="E350" s="11" t="s">
        <v>396</v>
      </c>
      <c r="F350" s="11" t="s">
        <v>1376</v>
      </c>
      <c r="G350" s="20"/>
      <c r="H350" s="20">
        <v>12000</v>
      </c>
      <c r="I350" s="32">
        <f>981080.25/632955*12000</f>
        <v>18600</v>
      </c>
      <c r="J350" s="16" t="s">
        <v>1414</v>
      </c>
      <c r="K350" s="33">
        <v>43528</v>
      </c>
      <c r="L350" s="20" t="s">
        <v>913</v>
      </c>
      <c r="M350" s="12" t="s">
        <v>915</v>
      </c>
      <c r="N350" s="11" t="s">
        <v>380</v>
      </c>
      <c r="O350" s="75"/>
      <c r="P350" s="27"/>
      <c r="Q350" s="73"/>
      <c r="R350" s="73"/>
    </row>
    <row r="351" spans="1:34" s="37" customFormat="1" ht="95.25" customHeight="1" thickTop="1" thickBot="1" x14ac:dyDescent="0.25">
      <c r="A351" s="10">
        <v>613108345</v>
      </c>
      <c r="B351" s="16" t="s">
        <v>396</v>
      </c>
      <c r="C351" s="20" t="s">
        <v>1621</v>
      </c>
      <c r="D351" s="20" t="s">
        <v>1450</v>
      </c>
      <c r="E351" s="11" t="s">
        <v>396</v>
      </c>
      <c r="F351" s="11" t="s">
        <v>1376</v>
      </c>
      <c r="G351" s="20"/>
      <c r="H351" s="20">
        <v>9000</v>
      </c>
      <c r="I351" s="32">
        <f>1062452.28/476436*9000</f>
        <v>20070</v>
      </c>
      <c r="J351" s="16" t="s">
        <v>1414</v>
      </c>
      <c r="K351" s="33">
        <v>43546</v>
      </c>
      <c r="L351" s="20" t="s">
        <v>916</v>
      </c>
      <c r="M351" s="12" t="s">
        <v>917</v>
      </c>
      <c r="N351" s="11" t="s">
        <v>380</v>
      </c>
      <c r="O351" s="75"/>
      <c r="P351" s="27"/>
      <c r="Q351" s="73"/>
      <c r="R351" s="73"/>
    </row>
    <row r="352" spans="1:34" s="37" customFormat="1" ht="95.25" customHeight="1" thickTop="1" thickBot="1" x14ac:dyDescent="0.25">
      <c r="A352" s="10">
        <v>613108346</v>
      </c>
      <c r="B352" s="16" t="s">
        <v>396</v>
      </c>
      <c r="C352" s="20" t="s">
        <v>1620</v>
      </c>
      <c r="D352" s="20" t="s">
        <v>1448</v>
      </c>
      <c r="E352" s="11" t="s">
        <v>396</v>
      </c>
      <c r="F352" s="11" t="s">
        <v>1376</v>
      </c>
      <c r="G352" s="20"/>
      <c r="H352" s="20">
        <v>1000</v>
      </c>
      <c r="I352" s="32">
        <f>135579.54/60798*1000</f>
        <v>2230</v>
      </c>
      <c r="J352" s="16" t="s">
        <v>1414</v>
      </c>
      <c r="K352" s="33">
        <v>43546</v>
      </c>
      <c r="L352" s="20" t="s">
        <v>918</v>
      </c>
      <c r="M352" s="12" t="s">
        <v>919</v>
      </c>
      <c r="N352" s="11" t="s">
        <v>380</v>
      </c>
      <c r="O352" s="75"/>
      <c r="P352" s="27"/>
      <c r="Q352" s="73"/>
      <c r="R352" s="73"/>
    </row>
    <row r="353" spans="1:18" s="37" customFormat="1" ht="95.25" customHeight="1" thickTop="1" thickBot="1" x14ac:dyDescent="0.25">
      <c r="A353" s="10">
        <v>613108347</v>
      </c>
      <c r="B353" s="16" t="s">
        <v>396</v>
      </c>
      <c r="C353" s="20" t="s">
        <v>1619</v>
      </c>
      <c r="D353" s="20" t="s">
        <v>1447</v>
      </c>
      <c r="E353" s="11" t="s">
        <v>396</v>
      </c>
      <c r="F353" s="11" t="s">
        <v>1376</v>
      </c>
      <c r="G353" s="20"/>
      <c r="H353" s="20">
        <v>36000</v>
      </c>
      <c r="I353" s="32">
        <f>2915774.75/1881145*36000</f>
        <v>55800</v>
      </c>
      <c r="J353" s="16" t="s">
        <v>1414</v>
      </c>
      <c r="K353" s="33">
        <v>43546</v>
      </c>
      <c r="L353" s="20" t="s">
        <v>920</v>
      </c>
      <c r="M353" s="12" t="s">
        <v>921</v>
      </c>
      <c r="N353" s="11" t="s">
        <v>380</v>
      </c>
      <c r="O353" s="75"/>
      <c r="P353" s="27"/>
      <c r="Q353" s="73"/>
      <c r="R353" s="73"/>
    </row>
    <row r="354" spans="1:18" s="37" customFormat="1" ht="95.25" customHeight="1" thickTop="1" thickBot="1" x14ac:dyDescent="0.25">
      <c r="A354" s="10">
        <v>613108348</v>
      </c>
      <c r="B354" s="16" t="s">
        <v>396</v>
      </c>
      <c r="C354" s="20" t="s">
        <v>1618</v>
      </c>
      <c r="D354" s="20" t="s">
        <v>1444</v>
      </c>
      <c r="E354" s="11" t="s">
        <v>396</v>
      </c>
      <c r="F354" s="11" t="s">
        <v>1376</v>
      </c>
      <c r="G354" s="20"/>
      <c r="H354" s="20">
        <v>12000</v>
      </c>
      <c r="I354" s="32">
        <f>1007591.45/650059*12000</f>
        <v>18599.999999999996</v>
      </c>
      <c r="J354" s="16" t="s">
        <v>1414</v>
      </c>
      <c r="K354" s="33">
        <v>43543</v>
      </c>
      <c r="L354" s="20" t="s">
        <v>922</v>
      </c>
      <c r="M354" s="12" t="s">
        <v>923</v>
      </c>
      <c r="N354" s="11" t="s">
        <v>380</v>
      </c>
      <c r="O354" s="75"/>
      <c r="P354" s="27"/>
      <c r="Q354" s="73"/>
      <c r="R354" s="73"/>
    </row>
    <row r="355" spans="1:18" s="37" customFormat="1" ht="95.25" customHeight="1" thickTop="1" thickBot="1" x14ac:dyDescent="0.25">
      <c r="A355" s="10">
        <v>613108349</v>
      </c>
      <c r="B355" s="16" t="s">
        <v>396</v>
      </c>
      <c r="C355" s="20" t="s">
        <v>1617</v>
      </c>
      <c r="D355" s="20" t="s">
        <v>1442</v>
      </c>
      <c r="E355" s="11" t="s">
        <v>396</v>
      </c>
      <c r="F355" s="11" t="s">
        <v>1376</v>
      </c>
      <c r="G355" s="20"/>
      <c r="H355" s="20">
        <v>25000</v>
      </c>
      <c r="I355" s="32">
        <f>2039248.2/1315644*25000</f>
        <v>38750</v>
      </c>
      <c r="J355" s="16" t="s">
        <v>1414</v>
      </c>
      <c r="K355" s="33">
        <v>43546</v>
      </c>
      <c r="L355" s="20" t="s">
        <v>924</v>
      </c>
      <c r="M355" s="12" t="s">
        <v>925</v>
      </c>
      <c r="N355" s="11" t="s">
        <v>380</v>
      </c>
      <c r="O355" s="75"/>
      <c r="P355" s="27"/>
      <c r="Q355" s="73"/>
      <c r="R355" s="73"/>
    </row>
    <row r="356" spans="1:18" s="37" customFormat="1" ht="95.25" customHeight="1" thickTop="1" thickBot="1" x14ac:dyDescent="0.25">
      <c r="A356" s="10">
        <v>613108350</v>
      </c>
      <c r="B356" s="16" t="s">
        <v>396</v>
      </c>
      <c r="C356" s="20" t="s">
        <v>1615</v>
      </c>
      <c r="D356" s="20" t="s">
        <v>1417</v>
      </c>
      <c r="E356" s="11" t="s">
        <v>396</v>
      </c>
      <c r="F356" s="11" t="s">
        <v>1376</v>
      </c>
      <c r="G356" s="20"/>
      <c r="H356" s="20">
        <v>39000</v>
      </c>
      <c r="I356" s="32">
        <f>3252927.65/2098663*39000</f>
        <v>60450</v>
      </c>
      <c r="J356" s="16" t="s">
        <v>1414</v>
      </c>
      <c r="K356" s="33">
        <v>43546</v>
      </c>
      <c r="L356" s="20" t="s">
        <v>926</v>
      </c>
      <c r="M356" s="12" t="s">
        <v>927</v>
      </c>
      <c r="N356" s="11" t="s">
        <v>380</v>
      </c>
      <c r="O356" s="75"/>
      <c r="P356" s="27"/>
      <c r="Q356" s="73"/>
      <c r="R356" s="73"/>
    </row>
    <row r="357" spans="1:18" s="37" customFormat="1" ht="95.25" customHeight="1" thickTop="1" thickBot="1" x14ac:dyDescent="0.25">
      <c r="A357" s="10">
        <v>613108351</v>
      </c>
      <c r="B357" s="16" t="s">
        <v>396</v>
      </c>
      <c r="C357" s="20" t="s">
        <v>1614</v>
      </c>
      <c r="D357" s="20" t="s">
        <v>1416</v>
      </c>
      <c r="E357" s="11" t="s">
        <v>396</v>
      </c>
      <c r="F357" s="11" t="s">
        <v>1376</v>
      </c>
      <c r="G357" s="20"/>
      <c r="H357" s="20">
        <v>12000</v>
      </c>
      <c r="I357" s="32">
        <f>981080.25/632955*12000</f>
        <v>18600</v>
      </c>
      <c r="J357" s="16" t="s">
        <v>1414</v>
      </c>
      <c r="K357" s="33">
        <v>43546</v>
      </c>
      <c r="L357" s="20" t="s">
        <v>928</v>
      </c>
      <c r="M357" s="12" t="s">
        <v>929</v>
      </c>
      <c r="N357" s="11" t="s">
        <v>380</v>
      </c>
      <c r="O357" s="75"/>
      <c r="P357" s="27"/>
      <c r="Q357" s="73"/>
      <c r="R357" s="73"/>
    </row>
    <row r="358" spans="1:18" s="40" customFormat="1" ht="95.25" customHeight="1" thickTop="1" thickBot="1" x14ac:dyDescent="0.25">
      <c r="A358" s="10">
        <v>613108352</v>
      </c>
      <c r="B358" s="16" t="s">
        <v>396</v>
      </c>
      <c r="C358" s="20" t="s">
        <v>1622</v>
      </c>
      <c r="D358" s="20" t="s">
        <v>1463</v>
      </c>
      <c r="E358" s="11" t="s">
        <v>396</v>
      </c>
      <c r="F358" s="11" t="s">
        <v>1376</v>
      </c>
      <c r="G358" s="20"/>
      <c r="H358" s="20">
        <v>49000</v>
      </c>
      <c r="I358" s="32">
        <f>2628236.82/1233914*49000</f>
        <v>104370</v>
      </c>
      <c r="J358" s="16" t="s">
        <v>1414</v>
      </c>
      <c r="K358" s="33">
        <v>43544</v>
      </c>
      <c r="L358" s="20" t="s">
        <v>930</v>
      </c>
      <c r="M358" s="12" t="s">
        <v>931</v>
      </c>
      <c r="N358" s="11" t="s">
        <v>380</v>
      </c>
      <c r="O358" s="75"/>
      <c r="P358" s="27"/>
      <c r="Q358" s="73"/>
      <c r="R358" s="72"/>
    </row>
    <row r="359" spans="1:18" s="40" customFormat="1" ht="95.25" customHeight="1" thickTop="1" thickBot="1" x14ac:dyDescent="0.25">
      <c r="A359" s="10">
        <v>613108353</v>
      </c>
      <c r="B359" s="16" t="s">
        <v>396</v>
      </c>
      <c r="C359" s="20" t="s">
        <v>1623</v>
      </c>
      <c r="D359" s="20" t="s">
        <v>1522</v>
      </c>
      <c r="E359" s="11" t="s">
        <v>396</v>
      </c>
      <c r="F359" s="11" t="s">
        <v>1376</v>
      </c>
      <c r="G359" s="20"/>
      <c r="H359" s="20">
        <v>49000</v>
      </c>
      <c r="I359" s="32">
        <f>1995094.32/936664*49000</f>
        <v>104370</v>
      </c>
      <c r="J359" s="16" t="s">
        <v>1414</v>
      </c>
      <c r="K359" s="33">
        <v>43550</v>
      </c>
      <c r="L359" s="20" t="s">
        <v>932</v>
      </c>
      <c r="M359" s="12" t="s">
        <v>933</v>
      </c>
      <c r="N359" s="11" t="s">
        <v>380</v>
      </c>
      <c r="O359" s="75"/>
      <c r="P359" s="27"/>
      <c r="Q359" s="73"/>
      <c r="R359" s="72"/>
    </row>
    <row r="360" spans="1:18" s="40" customFormat="1" ht="68.25" customHeight="1" thickTop="1" thickBot="1" x14ac:dyDescent="0.25">
      <c r="A360" s="10">
        <v>613108354</v>
      </c>
      <c r="B360" s="16" t="s">
        <v>396</v>
      </c>
      <c r="C360" s="20" t="s">
        <v>1624</v>
      </c>
      <c r="D360" s="20" t="s">
        <v>1416</v>
      </c>
      <c r="E360" s="11" t="s">
        <v>396</v>
      </c>
      <c r="F360" s="11" t="s">
        <v>1376</v>
      </c>
      <c r="G360" s="20"/>
      <c r="H360" s="20">
        <v>12000</v>
      </c>
      <c r="I360" s="32">
        <f>981080.25/632955*12000</f>
        <v>18600</v>
      </c>
      <c r="J360" s="16" t="s">
        <v>1414</v>
      </c>
      <c r="K360" s="33">
        <v>43574</v>
      </c>
      <c r="L360" s="20" t="s">
        <v>934</v>
      </c>
      <c r="M360" s="12" t="s">
        <v>935</v>
      </c>
      <c r="N360" s="11" t="s">
        <v>380</v>
      </c>
      <c r="O360" s="75"/>
      <c r="P360" s="27"/>
      <c r="Q360" s="73"/>
      <c r="R360" s="72"/>
    </row>
    <row r="361" spans="1:18" s="40" customFormat="1" ht="95.25" customHeight="1" thickTop="1" thickBot="1" x14ac:dyDescent="0.25">
      <c r="A361" s="10">
        <v>613108355</v>
      </c>
      <c r="B361" s="16" t="s">
        <v>396</v>
      </c>
      <c r="C361" s="20" t="s">
        <v>1625</v>
      </c>
      <c r="D361" s="20" t="s">
        <v>1419</v>
      </c>
      <c r="E361" s="11" t="s">
        <v>396</v>
      </c>
      <c r="F361" s="11" t="s">
        <v>1376</v>
      </c>
      <c r="G361" s="20"/>
      <c r="H361" s="20">
        <v>22000</v>
      </c>
      <c r="I361" s="32">
        <f>1797333.5/1159570*22000</f>
        <v>34100</v>
      </c>
      <c r="J361" s="16" t="s">
        <v>1414</v>
      </c>
      <c r="K361" s="33">
        <v>43574</v>
      </c>
      <c r="L361" s="20" t="s">
        <v>936</v>
      </c>
      <c r="M361" s="12" t="s">
        <v>939</v>
      </c>
      <c r="N361" s="11" t="s">
        <v>380</v>
      </c>
      <c r="O361" s="75"/>
      <c r="P361" s="27"/>
      <c r="Q361" s="73"/>
      <c r="R361" s="72"/>
    </row>
    <row r="362" spans="1:18" s="40" customFormat="1" ht="95.25" customHeight="1" thickTop="1" thickBot="1" x14ac:dyDescent="0.25">
      <c r="A362" s="10">
        <v>613108356</v>
      </c>
      <c r="B362" s="16" t="s">
        <v>396</v>
      </c>
      <c r="C362" s="20" t="s">
        <v>1626</v>
      </c>
      <c r="D362" s="20" t="s">
        <v>1544</v>
      </c>
      <c r="E362" s="11" t="s">
        <v>396</v>
      </c>
      <c r="F362" s="11" t="s">
        <v>1376</v>
      </c>
      <c r="G362" s="20"/>
      <c r="H362" s="20">
        <v>62000</v>
      </c>
      <c r="I362" s="32">
        <f>4635878.97/2176469*62000</f>
        <v>132060</v>
      </c>
      <c r="J362" s="16" t="s">
        <v>1414</v>
      </c>
      <c r="K362" s="33">
        <v>43581</v>
      </c>
      <c r="L362" s="20" t="s">
        <v>937</v>
      </c>
      <c r="M362" s="12" t="s">
        <v>938</v>
      </c>
      <c r="N362" s="11" t="s">
        <v>380</v>
      </c>
      <c r="O362" s="75"/>
      <c r="P362" s="27"/>
      <c r="Q362" s="73"/>
      <c r="R362" s="72"/>
    </row>
    <row r="363" spans="1:18" s="40" customFormat="1" ht="83.25" customHeight="1" thickTop="1" thickBot="1" x14ac:dyDescent="0.25">
      <c r="A363" s="10">
        <v>613108357</v>
      </c>
      <c r="B363" s="16" t="s">
        <v>396</v>
      </c>
      <c r="C363" s="20" t="s">
        <v>1624</v>
      </c>
      <c r="D363" s="20" t="s">
        <v>1417</v>
      </c>
      <c r="E363" s="11" t="s">
        <v>396</v>
      </c>
      <c r="F363" s="11" t="s">
        <v>1376</v>
      </c>
      <c r="G363" s="20"/>
      <c r="H363" s="20">
        <v>39000</v>
      </c>
      <c r="I363" s="32">
        <f>3252927.65/2098663*39000</f>
        <v>60450</v>
      </c>
      <c r="J363" s="16" t="s">
        <v>1414</v>
      </c>
      <c r="K363" s="33">
        <v>43580</v>
      </c>
      <c r="L363" s="20" t="s">
        <v>940</v>
      </c>
      <c r="M363" s="12" t="s">
        <v>941</v>
      </c>
      <c r="N363" s="11" t="s">
        <v>380</v>
      </c>
      <c r="O363" s="75"/>
      <c r="P363" s="27"/>
      <c r="Q363" s="73"/>
      <c r="R363" s="72"/>
    </row>
    <row r="364" spans="1:18" s="40" customFormat="1" ht="95.25" customHeight="1" thickTop="1" thickBot="1" x14ac:dyDescent="0.25">
      <c r="A364" s="10">
        <v>613108358</v>
      </c>
      <c r="B364" s="16" t="s">
        <v>396</v>
      </c>
      <c r="C364" s="20" t="s">
        <v>1627</v>
      </c>
      <c r="D364" s="20" t="s">
        <v>1416</v>
      </c>
      <c r="E364" s="11" t="s">
        <v>396</v>
      </c>
      <c r="F364" s="11" t="s">
        <v>1376</v>
      </c>
      <c r="G364" s="20"/>
      <c r="H364" s="20">
        <v>12000</v>
      </c>
      <c r="I364" s="32">
        <f>981080.25/632955*12000</f>
        <v>18600</v>
      </c>
      <c r="J364" s="16" t="s">
        <v>1414</v>
      </c>
      <c r="K364" s="33">
        <v>43580</v>
      </c>
      <c r="L364" s="20" t="s">
        <v>942</v>
      </c>
      <c r="M364" s="12" t="s">
        <v>943</v>
      </c>
      <c r="N364" s="11" t="s">
        <v>380</v>
      </c>
      <c r="O364" s="75"/>
      <c r="P364" s="27"/>
      <c r="Q364" s="73"/>
      <c r="R364" s="72"/>
    </row>
    <row r="365" spans="1:18" s="40" customFormat="1" ht="72.599999999999994" customHeight="1" thickTop="1" thickBot="1" x14ac:dyDescent="0.25">
      <c r="A365" s="10">
        <v>613108359</v>
      </c>
      <c r="B365" s="16" t="s">
        <v>396</v>
      </c>
      <c r="C365" s="20" t="s">
        <v>1625</v>
      </c>
      <c r="D365" s="20" t="s">
        <v>1417</v>
      </c>
      <c r="E365" s="11" t="s">
        <v>396</v>
      </c>
      <c r="F365" s="11" t="s">
        <v>1376</v>
      </c>
      <c r="G365" s="20"/>
      <c r="H365" s="20">
        <v>39000</v>
      </c>
      <c r="I365" s="32">
        <f>3252927.65/2098663*39000</f>
        <v>60450</v>
      </c>
      <c r="J365" s="16" t="s">
        <v>1414</v>
      </c>
      <c r="K365" s="33">
        <v>43580</v>
      </c>
      <c r="L365" s="20" t="s">
        <v>944</v>
      </c>
      <c r="M365" s="12" t="s">
        <v>945</v>
      </c>
      <c r="N365" s="11" t="s">
        <v>380</v>
      </c>
      <c r="O365" s="75"/>
      <c r="P365" s="27"/>
      <c r="Q365" s="73"/>
      <c r="R365" s="72"/>
    </row>
    <row r="366" spans="1:18" s="40" customFormat="1" ht="95.25" customHeight="1" thickTop="1" thickBot="1" x14ac:dyDescent="0.25">
      <c r="A366" s="10">
        <v>613108360</v>
      </c>
      <c r="B366" s="16" t="s">
        <v>396</v>
      </c>
      <c r="C366" s="20" t="s">
        <v>1624</v>
      </c>
      <c r="D366" s="20" t="s">
        <v>1419</v>
      </c>
      <c r="E366" s="11" t="s">
        <v>396</v>
      </c>
      <c r="F366" s="11" t="s">
        <v>1376</v>
      </c>
      <c r="G366" s="20"/>
      <c r="H366" s="20">
        <v>33000</v>
      </c>
      <c r="I366" s="32">
        <f>1797333.5/1159570*33000</f>
        <v>51150</v>
      </c>
      <c r="J366" s="16" t="s">
        <v>1414</v>
      </c>
      <c r="K366" s="33">
        <v>43581</v>
      </c>
      <c r="L366" s="20" t="s">
        <v>946</v>
      </c>
      <c r="M366" s="12" t="s">
        <v>947</v>
      </c>
      <c r="N366" s="11" t="s">
        <v>380</v>
      </c>
      <c r="O366" s="75"/>
      <c r="P366" s="27"/>
      <c r="Q366" s="73"/>
      <c r="R366" s="72"/>
    </row>
    <row r="367" spans="1:18" s="40" customFormat="1" ht="95.25" customHeight="1" thickTop="1" thickBot="1" x14ac:dyDescent="0.25">
      <c r="A367" s="10">
        <v>613108361</v>
      </c>
      <c r="B367" s="16" t="s">
        <v>396</v>
      </c>
      <c r="C367" s="20" t="s">
        <v>1628</v>
      </c>
      <c r="D367" s="43" t="s">
        <v>1442</v>
      </c>
      <c r="E367" s="11" t="s">
        <v>396</v>
      </c>
      <c r="F367" s="11" t="s">
        <v>1376</v>
      </c>
      <c r="G367" s="43"/>
      <c r="H367" s="20">
        <v>25000</v>
      </c>
      <c r="I367" s="32">
        <f>2039248.2/1315644*25000</f>
        <v>38750</v>
      </c>
      <c r="J367" s="16" t="s">
        <v>1414</v>
      </c>
      <c r="K367" s="33">
        <v>43581</v>
      </c>
      <c r="L367" s="20" t="s">
        <v>948</v>
      </c>
      <c r="M367" s="12" t="s">
        <v>949</v>
      </c>
      <c r="N367" s="11" t="s">
        <v>380</v>
      </c>
      <c r="O367" s="75"/>
      <c r="P367" s="27"/>
      <c r="Q367" s="73"/>
      <c r="R367" s="72"/>
    </row>
    <row r="368" spans="1:18" s="40" customFormat="1" ht="95.25" customHeight="1" thickTop="1" thickBot="1" x14ac:dyDescent="0.25">
      <c r="A368" s="10">
        <v>613108362</v>
      </c>
      <c r="B368" s="16" t="s">
        <v>396</v>
      </c>
      <c r="C368" s="20" t="s">
        <v>1624</v>
      </c>
      <c r="D368" s="20" t="s">
        <v>1444</v>
      </c>
      <c r="E368" s="11" t="s">
        <v>396</v>
      </c>
      <c r="F368" s="11" t="s">
        <v>1376</v>
      </c>
      <c r="G368" s="20"/>
      <c r="H368" s="20">
        <v>12000</v>
      </c>
      <c r="I368" s="32">
        <f>1007591.45/650059*12000</f>
        <v>18599.999999999996</v>
      </c>
      <c r="J368" s="16" t="s">
        <v>1414</v>
      </c>
      <c r="K368" s="33">
        <v>43581</v>
      </c>
      <c r="L368" s="20" t="s">
        <v>950</v>
      </c>
      <c r="M368" s="12" t="s">
        <v>951</v>
      </c>
      <c r="N368" s="11" t="s">
        <v>380</v>
      </c>
      <c r="O368" s="75"/>
      <c r="P368" s="27"/>
      <c r="Q368" s="73"/>
      <c r="R368" s="72"/>
    </row>
    <row r="369" spans="1:18" s="40" customFormat="1" ht="95.25" customHeight="1" thickTop="1" thickBot="1" x14ac:dyDescent="0.25">
      <c r="A369" s="10">
        <v>613108363</v>
      </c>
      <c r="B369" s="16" t="s">
        <v>396</v>
      </c>
      <c r="C369" s="20" t="s">
        <v>1624</v>
      </c>
      <c r="D369" s="20" t="s">
        <v>1447</v>
      </c>
      <c r="E369" s="11" t="s">
        <v>396</v>
      </c>
      <c r="F369" s="11" t="s">
        <v>1376</v>
      </c>
      <c r="G369" s="20"/>
      <c r="H369" s="20">
        <v>36000</v>
      </c>
      <c r="I369" s="32">
        <f>2915774.75/1881145*36000</f>
        <v>55800</v>
      </c>
      <c r="J369" s="16" t="s">
        <v>1414</v>
      </c>
      <c r="K369" s="33">
        <v>43581</v>
      </c>
      <c r="L369" s="20" t="s">
        <v>952</v>
      </c>
      <c r="M369" s="12" t="s">
        <v>953</v>
      </c>
      <c r="N369" s="11" t="s">
        <v>380</v>
      </c>
      <c r="O369" s="75"/>
      <c r="P369" s="27"/>
      <c r="Q369" s="73"/>
      <c r="R369" s="72"/>
    </row>
    <row r="370" spans="1:18" s="40" customFormat="1" ht="95.25" customHeight="1" thickTop="1" thickBot="1" x14ac:dyDescent="0.25">
      <c r="A370" s="10">
        <v>613108364</v>
      </c>
      <c r="B370" s="16" t="s">
        <v>396</v>
      </c>
      <c r="C370" s="20" t="s">
        <v>1624</v>
      </c>
      <c r="D370" s="20" t="s">
        <v>1448</v>
      </c>
      <c r="E370" s="11" t="s">
        <v>396</v>
      </c>
      <c r="F370" s="11" t="s">
        <v>1376</v>
      </c>
      <c r="G370" s="20"/>
      <c r="H370" s="20">
        <v>1000</v>
      </c>
      <c r="I370" s="32">
        <f>135579.54/60798*1000</f>
        <v>2230</v>
      </c>
      <c r="J370" s="16" t="s">
        <v>1414</v>
      </c>
      <c r="K370" s="33">
        <v>43581</v>
      </c>
      <c r="L370" s="20" t="s">
        <v>954</v>
      </c>
      <c r="M370" s="12" t="s">
        <v>955</v>
      </c>
      <c r="N370" s="11" t="s">
        <v>380</v>
      </c>
      <c r="O370" s="75"/>
      <c r="P370" s="27"/>
      <c r="Q370" s="73"/>
      <c r="R370" s="72"/>
    </row>
    <row r="371" spans="1:18" s="40" customFormat="1" ht="95.25" customHeight="1" thickTop="1" thickBot="1" x14ac:dyDescent="0.25">
      <c r="A371" s="10">
        <v>613108365</v>
      </c>
      <c r="B371" s="16" t="s">
        <v>396</v>
      </c>
      <c r="C371" s="20" t="s">
        <v>1624</v>
      </c>
      <c r="D371" s="20" t="s">
        <v>1450</v>
      </c>
      <c r="E371" s="11" t="s">
        <v>396</v>
      </c>
      <c r="F371" s="11" t="s">
        <v>1376</v>
      </c>
      <c r="G371" s="20"/>
      <c r="H371" s="20">
        <v>9000</v>
      </c>
      <c r="I371" s="32">
        <f>1062452.28/476436*9000</f>
        <v>20070</v>
      </c>
      <c r="J371" s="16" t="s">
        <v>1414</v>
      </c>
      <c r="K371" s="33">
        <v>43581</v>
      </c>
      <c r="L371" s="20" t="s">
        <v>956</v>
      </c>
      <c r="M371" s="12" t="s">
        <v>957</v>
      </c>
      <c r="N371" s="11" t="s">
        <v>380</v>
      </c>
      <c r="O371" s="75"/>
      <c r="P371" s="27"/>
      <c r="Q371" s="73"/>
      <c r="R371" s="72"/>
    </row>
    <row r="372" spans="1:18" s="40" customFormat="1" ht="95.25" customHeight="1" thickTop="1" thickBot="1" x14ac:dyDescent="0.25">
      <c r="A372" s="10">
        <v>613108366</v>
      </c>
      <c r="B372" s="16" t="s">
        <v>396</v>
      </c>
      <c r="C372" s="20" t="s">
        <v>1624</v>
      </c>
      <c r="D372" s="20" t="s">
        <v>1442</v>
      </c>
      <c r="E372" s="11" t="s">
        <v>396</v>
      </c>
      <c r="F372" s="11" t="s">
        <v>1376</v>
      </c>
      <c r="G372" s="20"/>
      <c r="H372" s="20">
        <v>25000</v>
      </c>
      <c r="I372" s="32">
        <f>2039248.2/1315644*25000</f>
        <v>38750</v>
      </c>
      <c r="J372" s="16" t="s">
        <v>1414</v>
      </c>
      <c r="K372" s="33">
        <v>43593</v>
      </c>
      <c r="L372" s="20" t="s">
        <v>958</v>
      </c>
      <c r="M372" s="12" t="s">
        <v>959</v>
      </c>
      <c r="N372" s="11" t="s">
        <v>380</v>
      </c>
      <c r="O372" s="75"/>
      <c r="P372" s="27"/>
      <c r="Q372" s="73"/>
      <c r="R372" s="72"/>
    </row>
    <row r="373" spans="1:18" s="40" customFormat="1" ht="95.25" customHeight="1" thickTop="1" thickBot="1" x14ac:dyDescent="0.25">
      <c r="A373" s="10">
        <v>613108367</v>
      </c>
      <c r="B373" s="16" t="s">
        <v>396</v>
      </c>
      <c r="C373" s="20" t="s">
        <v>1624</v>
      </c>
      <c r="D373" s="20" t="s">
        <v>1444</v>
      </c>
      <c r="E373" s="11" t="s">
        <v>396</v>
      </c>
      <c r="F373" s="11" t="s">
        <v>1376</v>
      </c>
      <c r="G373" s="20"/>
      <c r="H373" s="20">
        <v>12000</v>
      </c>
      <c r="I373" s="32">
        <f>1007591.45/650059*12000</f>
        <v>18599.999999999996</v>
      </c>
      <c r="J373" s="16" t="s">
        <v>1414</v>
      </c>
      <c r="K373" s="33">
        <v>43593</v>
      </c>
      <c r="L373" s="20" t="s">
        <v>960</v>
      </c>
      <c r="M373" s="12" t="s">
        <v>961</v>
      </c>
      <c r="N373" s="11" t="s">
        <v>380</v>
      </c>
      <c r="O373" s="75"/>
      <c r="P373" s="27"/>
      <c r="Q373" s="73"/>
      <c r="R373" s="72"/>
    </row>
    <row r="374" spans="1:18" s="40" customFormat="1" ht="95.25" customHeight="1" thickTop="1" thickBot="1" x14ac:dyDescent="0.25">
      <c r="A374" s="10">
        <v>613108368</v>
      </c>
      <c r="B374" s="16" t="s">
        <v>396</v>
      </c>
      <c r="C374" s="20" t="s">
        <v>1624</v>
      </c>
      <c r="D374" s="20" t="s">
        <v>1447</v>
      </c>
      <c r="E374" s="11" t="s">
        <v>396</v>
      </c>
      <c r="F374" s="11" t="s">
        <v>1376</v>
      </c>
      <c r="G374" s="20"/>
      <c r="H374" s="20">
        <v>36000</v>
      </c>
      <c r="I374" s="32">
        <f>2915774.75/1881145*36000</f>
        <v>55800</v>
      </c>
      <c r="J374" s="16" t="s">
        <v>1414</v>
      </c>
      <c r="K374" s="33">
        <v>43593</v>
      </c>
      <c r="L374" s="20" t="s">
        <v>962</v>
      </c>
      <c r="M374" s="12" t="s">
        <v>963</v>
      </c>
      <c r="N374" s="11" t="s">
        <v>380</v>
      </c>
      <c r="O374" s="75"/>
      <c r="P374" s="27"/>
      <c r="Q374" s="73"/>
      <c r="R374" s="72"/>
    </row>
    <row r="375" spans="1:18" s="40" customFormat="1" ht="95.25" customHeight="1" thickTop="1" thickBot="1" x14ac:dyDescent="0.25">
      <c r="A375" s="10">
        <v>613108369</v>
      </c>
      <c r="B375" s="16" t="s">
        <v>396</v>
      </c>
      <c r="C375" s="20" t="s">
        <v>1620</v>
      </c>
      <c r="D375" s="20" t="s">
        <v>1448</v>
      </c>
      <c r="E375" s="11" t="s">
        <v>396</v>
      </c>
      <c r="F375" s="11" t="s">
        <v>1376</v>
      </c>
      <c r="G375" s="20"/>
      <c r="H375" s="20">
        <v>1000</v>
      </c>
      <c r="I375" s="32">
        <f>135579.54/60798*1000</f>
        <v>2230</v>
      </c>
      <c r="J375" s="16" t="s">
        <v>1414</v>
      </c>
      <c r="K375" s="33">
        <v>43598</v>
      </c>
      <c r="L375" s="20" t="s">
        <v>964</v>
      </c>
      <c r="M375" s="12" t="s">
        <v>965</v>
      </c>
      <c r="N375" s="11" t="s">
        <v>380</v>
      </c>
      <c r="O375" s="75"/>
      <c r="P375" s="27"/>
      <c r="Q375" s="73"/>
      <c r="R375" s="72"/>
    </row>
    <row r="376" spans="1:18" s="40" customFormat="1" ht="95.25" customHeight="1" thickTop="1" thickBot="1" x14ac:dyDescent="0.25">
      <c r="A376" s="10">
        <v>613108370</v>
      </c>
      <c r="B376" s="16" t="s">
        <v>396</v>
      </c>
      <c r="C376" s="20" t="s">
        <v>1624</v>
      </c>
      <c r="D376" s="20" t="s">
        <v>1450</v>
      </c>
      <c r="E376" s="11" t="s">
        <v>396</v>
      </c>
      <c r="F376" s="11" t="s">
        <v>1376</v>
      </c>
      <c r="G376" s="20"/>
      <c r="H376" s="20">
        <v>9000</v>
      </c>
      <c r="I376" s="32">
        <f>1062452.28/476436*9000</f>
        <v>20070</v>
      </c>
      <c r="J376" s="16" t="s">
        <v>1414</v>
      </c>
      <c r="K376" s="33">
        <v>43598</v>
      </c>
      <c r="L376" s="20" t="s">
        <v>966</v>
      </c>
      <c r="M376" s="12" t="s">
        <v>967</v>
      </c>
      <c r="N376" s="11" t="s">
        <v>380</v>
      </c>
      <c r="O376" s="75"/>
      <c r="P376" s="27"/>
      <c r="Q376" s="73"/>
      <c r="R376" s="72"/>
    </row>
    <row r="377" spans="1:18" s="40" customFormat="1" ht="95.25" customHeight="1" thickTop="1" thickBot="1" x14ac:dyDescent="0.25">
      <c r="A377" s="10">
        <v>613108371</v>
      </c>
      <c r="B377" s="16" t="s">
        <v>396</v>
      </c>
      <c r="C377" s="20" t="s">
        <v>1627</v>
      </c>
      <c r="D377" s="20" t="s">
        <v>1416</v>
      </c>
      <c r="E377" s="11" t="s">
        <v>396</v>
      </c>
      <c r="F377" s="11" t="s">
        <v>1376</v>
      </c>
      <c r="G377" s="20"/>
      <c r="H377" s="20">
        <v>12000</v>
      </c>
      <c r="I377" s="32">
        <f>981080.25/632955*12000</f>
        <v>18600</v>
      </c>
      <c r="J377" s="16" t="s">
        <v>1414</v>
      </c>
      <c r="K377" s="33">
        <v>43599</v>
      </c>
      <c r="L377" s="20" t="s">
        <v>968</v>
      </c>
      <c r="M377" s="12" t="s">
        <v>969</v>
      </c>
      <c r="N377" s="11" t="s">
        <v>380</v>
      </c>
      <c r="O377" s="75"/>
      <c r="P377" s="27"/>
      <c r="Q377" s="73"/>
      <c r="R377" s="72"/>
    </row>
    <row r="378" spans="1:18" s="40" customFormat="1" ht="95.25" customHeight="1" thickTop="1" thickBot="1" x14ac:dyDescent="0.25">
      <c r="A378" s="10">
        <v>613108372</v>
      </c>
      <c r="B378" s="16" t="s">
        <v>396</v>
      </c>
      <c r="C378" s="20" t="s">
        <v>1625</v>
      </c>
      <c r="D378" s="20" t="s">
        <v>1417</v>
      </c>
      <c r="E378" s="11" t="s">
        <v>396</v>
      </c>
      <c r="F378" s="11" t="s">
        <v>1376</v>
      </c>
      <c r="G378" s="20"/>
      <c r="H378" s="20">
        <v>39000</v>
      </c>
      <c r="I378" s="32">
        <f>3252927.65/2098663*39000</f>
        <v>60450</v>
      </c>
      <c r="J378" s="16" t="s">
        <v>1414</v>
      </c>
      <c r="K378" s="33">
        <v>43599</v>
      </c>
      <c r="L378" s="20" t="s">
        <v>970</v>
      </c>
      <c r="M378" s="12" t="s">
        <v>971</v>
      </c>
      <c r="N378" s="11" t="s">
        <v>380</v>
      </c>
      <c r="O378" s="75"/>
      <c r="P378" s="27"/>
      <c r="Q378" s="73"/>
      <c r="R378" s="72"/>
    </row>
    <row r="379" spans="1:18" s="40" customFormat="1" ht="95.25" customHeight="1" thickTop="1" thickBot="1" x14ac:dyDescent="0.25">
      <c r="A379" s="10">
        <v>613108373</v>
      </c>
      <c r="B379" s="16" t="s">
        <v>396</v>
      </c>
      <c r="C379" s="20" t="s">
        <v>1624</v>
      </c>
      <c r="D379" s="20" t="s">
        <v>1419</v>
      </c>
      <c r="E379" s="11" t="s">
        <v>396</v>
      </c>
      <c r="F379" s="11" t="s">
        <v>1376</v>
      </c>
      <c r="G379" s="20"/>
      <c r="H379" s="20">
        <v>33000</v>
      </c>
      <c r="I379" s="32">
        <f>1797333.5/1159570*33000</f>
        <v>51150</v>
      </c>
      <c r="J379" s="16" t="s">
        <v>1414</v>
      </c>
      <c r="K379" s="33">
        <v>43600</v>
      </c>
      <c r="L379" s="20" t="s">
        <v>972</v>
      </c>
      <c r="M379" s="12" t="s">
        <v>973</v>
      </c>
      <c r="N379" s="11" t="s">
        <v>380</v>
      </c>
      <c r="O379" s="75"/>
      <c r="P379" s="27"/>
      <c r="Q379" s="73"/>
      <c r="R379" s="72"/>
    </row>
    <row r="380" spans="1:18" s="40" customFormat="1" ht="95.25" customHeight="1" thickTop="1" thickBot="1" x14ac:dyDescent="0.25">
      <c r="A380" s="10">
        <v>613108374</v>
      </c>
      <c r="B380" s="16" t="s">
        <v>396</v>
      </c>
      <c r="C380" s="20" t="s">
        <v>1627</v>
      </c>
      <c r="D380" s="20" t="s">
        <v>1416</v>
      </c>
      <c r="E380" s="11" t="s">
        <v>396</v>
      </c>
      <c r="F380" s="11" t="s">
        <v>1376</v>
      </c>
      <c r="G380" s="20"/>
      <c r="H380" s="20">
        <v>12000</v>
      </c>
      <c r="I380" s="32">
        <f>981080.25/632955*12000</f>
        <v>18600</v>
      </c>
      <c r="J380" s="16" t="s">
        <v>1414</v>
      </c>
      <c r="K380" s="33">
        <v>43600</v>
      </c>
      <c r="L380" s="20" t="s">
        <v>974</v>
      </c>
      <c r="M380" s="12" t="s">
        <v>975</v>
      </c>
      <c r="N380" s="11" t="s">
        <v>380</v>
      </c>
      <c r="O380" s="75"/>
      <c r="P380" s="27"/>
      <c r="Q380" s="73"/>
      <c r="R380" s="72"/>
    </row>
    <row r="381" spans="1:18" s="40" customFormat="1" ht="95.25" customHeight="1" thickTop="1" thickBot="1" x14ac:dyDescent="0.25">
      <c r="A381" s="10">
        <v>613108375</v>
      </c>
      <c r="B381" s="16" t="s">
        <v>396</v>
      </c>
      <c r="C381" s="20" t="s">
        <v>1625</v>
      </c>
      <c r="D381" s="20" t="s">
        <v>1417</v>
      </c>
      <c r="E381" s="11" t="s">
        <v>396</v>
      </c>
      <c r="F381" s="11" t="s">
        <v>1376</v>
      </c>
      <c r="G381" s="20"/>
      <c r="H381" s="20">
        <v>39000</v>
      </c>
      <c r="I381" s="32">
        <f>3252927.65/2098663*39000</f>
        <v>60450</v>
      </c>
      <c r="J381" s="16" t="s">
        <v>1414</v>
      </c>
      <c r="K381" s="33">
        <v>43600</v>
      </c>
      <c r="L381" s="20" t="s">
        <v>976</v>
      </c>
      <c r="M381" s="12" t="s">
        <v>977</v>
      </c>
      <c r="N381" s="11" t="s">
        <v>380</v>
      </c>
      <c r="O381" s="75"/>
      <c r="P381" s="27"/>
      <c r="Q381" s="73"/>
      <c r="R381" s="72"/>
    </row>
    <row r="382" spans="1:18" s="40" customFormat="1" ht="95.25" customHeight="1" thickTop="1" thickBot="1" x14ac:dyDescent="0.25">
      <c r="A382" s="10">
        <v>613108376</v>
      </c>
      <c r="B382" s="16" t="s">
        <v>396</v>
      </c>
      <c r="C382" s="20" t="s">
        <v>1624</v>
      </c>
      <c r="D382" s="20" t="s">
        <v>1419</v>
      </c>
      <c r="E382" s="11" t="s">
        <v>396</v>
      </c>
      <c r="F382" s="11" t="s">
        <v>1376</v>
      </c>
      <c r="G382" s="20"/>
      <c r="H382" s="20">
        <v>22000</v>
      </c>
      <c r="I382" s="32">
        <f>1797333.5/1159570*22000</f>
        <v>34100</v>
      </c>
      <c r="J382" s="16" t="s">
        <v>1414</v>
      </c>
      <c r="K382" s="33">
        <v>43600</v>
      </c>
      <c r="L382" s="20" t="s">
        <v>978</v>
      </c>
      <c r="M382" s="12" t="s">
        <v>979</v>
      </c>
      <c r="N382" s="11" t="s">
        <v>380</v>
      </c>
      <c r="O382" s="75"/>
      <c r="P382" s="27"/>
      <c r="Q382" s="73"/>
      <c r="R382" s="72"/>
    </row>
    <row r="383" spans="1:18" s="40" customFormat="1" ht="95.25" customHeight="1" thickTop="1" thickBot="1" x14ac:dyDescent="0.25">
      <c r="A383" s="10">
        <v>613108377</v>
      </c>
      <c r="B383" s="16" t="s">
        <v>396</v>
      </c>
      <c r="C383" s="20" t="s">
        <v>1624</v>
      </c>
      <c r="D383" s="20" t="s">
        <v>1419</v>
      </c>
      <c r="E383" s="11" t="s">
        <v>396</v>
      </c>
      <c r="F383" s="11" t="s">
        <v>1376</v>
      </c>
      <c r="G383" s="20"/>
      <c r="H383" s="20">
        <v>22000</v>
      </c>
      <c r="I383" s="32">
        <f>1797333.5/1159570*22000</f>
        <v>34100</v>
      </c>
      <c r="J383" s="16" t="s">
        <v>1414</v>
      </c>
      <c r="K383" s="33">
        <v>43600</v>
      </c>
      <c r="L383" s="20" t="s">
        <v>980</v>
      </c>
      <c r="M383" s="12" t="s">
        <v>981</v>
      </c>
      <c r="N383" s="11" t="s">
        <v>380</v>
      </c>
      <c r="O383" s="75"/>
      <c r="P383" s="27"/>
      <c r="Q383" s="73"/>
      <c r="R383" s="72"/>
    </row>
    <row r="384" spans="1:18" s="40" customFormat="1" ht="95.25" customHeight="1" thickTop="1" thickBot="1" x14ac:dyDescent="0.25">
      <c r="A384" s="10">
        <v>613108378</v>
      </c>
      <c r="B384" s="16" t="s">
        <v>396</v>
      </c>
      <c r="C384" s="20" t="s">
        <v>1625</v>
      </c>
      <c r="D384" s="20" t="s">
        <v>1417</v>
      </c>
      <c r="E384" s="11" t="s">
        <v>396</v>
      </c>
      <c r="F384" s="11" t="s">
        <v>1376</v>
      </c>
      <c r="G384" s="20"/>
      <c r="H384" s="20">
        <v>39000</v>
      </c>
      <c r="I384" s="32">
        <f>3252927.65/2098663*39000</f>
        <v>60450</v>
      </c>
      <c r="J384" s="16" t="s">
        <v>1414</v>
      </c>
      <c r="K384" s="33">
        <v>43601</v>
      </c>
      <c r="L384" s="20" t="s">
        <v>982</v>
      </c>
      <c r="M384" s="12" t="s">
        <v>983</v>
      </c>
      <c r="N384" s="11" t="s">
        <v>380</v>
      </c>
      <c r="O384" s="75"/>
      <c r="P384" s="27"/>
      <c r="Q384" s="73"/>
      <c r="R384" s="72"/>
    </row>
    <row r="385" spans="1:18" s="40" customFormat="1" ht="95.25" customHeight="1" thickTop="1" thickBot="1" x14ac:dyDescent="0.25">
      <c r="A385" s="10">
        <v>613108379</v>
      </c>
      <c r="B385" s="16" t="s">
        <v>396</v>
      </c>
      <c r="C385" s="20" t="s">
        <v>1624</v>
      </c>
      <c r="D385" s="20" t="s">
        <v>1416</v>
      </c>
      <c r="E385" s="11" t="s">
        <v>396</v>
      </c>
      <c r="F385" s="11" t="s">
        <v>1376</v>
      </c>
      <c r="G385" s="20"/>
      <c r="H385" s="20">
        <v>12000</v>
      </c>
      <c r="I385" s="32">
        <f>981080.25/632955*12000</f>
        <v>18600</v>
      </c>
      <c r="J385" s="16" t="s">
        <v>1414</v>
      </c>
      <c r="K385" s="33">
        <v>43601</v>
      </c>
      <c r="L385" s="20" t="s">
        <v>984</v>
      </c>
      <c r="M385" s="12" t="s">
        <v>985</v>
      </c>
      <c r="N385" s="11" t="s">
        <v>380</v>
      </c>
      <c r="O385" s="75"/>
      <c r="P385" s="27"/>
      <c r="Q385" s="73"/>
      <c r="R385" s="72"/>
    </row>
    <row r="386" spans="1:18" s="40" customFormat="1" ht="95.25" customHeight="1" thickTop="1" thickBot="1" x14ac:dyDescent="0.25">
      <c r="A386" s="10">
        <v>613108380</v>
      </c>
      <c r="B386" s="16" t="s">
        <v>396</v>
      </c>
      <c r="C386" s="20" t="s">
        <v>1624</v>
      </c>
      <c r="D386" s="20" t="s">
        <v>1416</v>
      </c>
      <c r="E386" s="11" t="s">
        <v>396</v>
      </c>
      <c r="F386" s="11" t="s">
        <v>1376</v>
      </c>
      <c r="G386" s="20"/>
      <c r="H386" s="20">
        <v>12000</v>
      </c>
      <c r="I386" s="32">
        <f>981080.25/632955*12000</f>
        <v>18600</v>
      </c>
      <c r="J386" s="16" t="s">
        <v>1414</v>
      </c>
      <c r="K386" s="33">
        <v>43601</v>
      </c>
      <c r="L386" s="20" t="s">
        <v>986</v>
      </c>
      <c r="M386" s="12" t="s">
        <v>987</v>
      </c>
      <c r="N386" s="11" t="s">
        <v>380</v>
      </c>
      <c r="O386" s="75"/>
      <c r="P386" s="27"/>
      <c r="Q386" s="73"/>
      <c r="R386" s="72"/>
    </row>
    <row r="387" spans="1:18" s="40" customFormat="1" ht="95.25" customHeight="1" thickTop="1" thickBot="1" x14ac:dyDescent="0.25">
      <c r="A387" s="10">
        <v>613108381</v>
      </c>
      <c r="B387" s="16" t="s">
        <v>396</v>
      </c>
      <c r="C387" s="20" t="s">
        <v>1625</v>
      </c>
      <c r="D387" s="20" t="s">
        <v>1417</v>
      </c>
      <c r="E387" s="11" t="s">
        <v>396</v>
      </c>
      <c r="F387" s="11" t="s">
        <v>1376</v>
      </c>
      <c r="G387" s="20"/>
      <c r="H387" s="20">
        <v>39000</v>
      </c>
      <c r="I387" s="32">
        <f>3252927.65/2098663*39000</f>
        <v>60450</v>
      </c>
      <c r="J387" s="16" t="s">
        <v>1414</v>
      </c>
      <c r="K387" s="33">
        <v>43601</v>
      </c>
      <c r="L387" s="20" t="s">
        <v>988</v>
      </c>
      <c r="M387" s="12" t="s">
        <v>989</v>
      </c>
      <c r="N387" s="11" t="s">
        <v>380</v>
      </c>
      <c r="O387" s="75"/>
      <c r="P387" s="27"/>
      <c r="Q387" s="73"/>
      <c r="R387" s="72"/>
    </row>
    <row r="388" spans="1:18" s="40" customFormat="1" ht="95.25" customHeight="1" thickTop="1" thickBot="1" x14ac:dyDescent="0.25">
      <c r="A388" s="10">
        <v>613108382</v>
      </c>
      <c r="B388" s="16" t="s">
        <v>396</v>
      </c>
      <c r="C388" s="20" t="s">
        <v>1624</v>
      </c>
      <c r="D388" s="20" t="s">
        <v>1419</v>
      </c>
      <c r="E388" s="11" t="s">
        <v>396</v>
      </c>
      <c r="F388" s="11" t="s">
        <v>1376</v>
      </c>
      <c r="G388" s="20"/>
      <c r="H388" s="20">
        <v>22000</v>
      </c>
      <c r="I388" s="32">
        <f>1797333.5/1159570*22000</f>
        <v>34100</v>
      </c>
      <c r="J388" s="16" t="s">
        <v>1414</v>
      </c>
      <c r="K388" s="33">
        <v>43601</v>
      </c>
      <c r="L388" s="20" t="s">
        <v>990</v>
      </c>
      <c r="M388" s="12" t="s">
        <v>991</v>
      </c>
      <c r="N388" s="11" t="s">
        <v>380</v>
      </c>
      <c r="O388" s="75"/>
      <c r="P388" s="27"/>
      <c r="Q388" s="73"/>
      <c r="R388" s="72"/>
    </row>
    <row r="389" spans="1:18" s="40" customFormat="1" ht="95.25" customHeight="1" thickTop="1" thickBot="1" x14ac:dyDescent="0.25">
      <c r="A389" s="10">
        <v>613108383</v>
      </c>
      <c r="B389" s="16" t="s">
        <v>396</v>
      </c>
      <c r="C389" s="20" t="s">
        <v>1626</v>
      </c>
      <c r="D389" s="20" t="s">
        <v>1544</v>
      </c>
      <c r="E389" s="11" t="s">
        <v>396</v>
      </c>
      <c r="F389" s="11" t="s">
        <v>1376</v>
      </c>
      <c r="G389" s="20"/>
      <c r="H389" s="20">
        <v>62000</v>
      </c>
      <c r="I389" s="32">
        <f>4635878.97/2176469*62000</f>
        <v>132060</v>
      </c>
      <c r="J389" s="16" t="s">
        <v>1414</v>
      </c>
      <c r="K389" s="33">
        <v>43601</v>
      </c>
      <c r="L389" s="20" t="s">
        <v>992</v>
      </c>
      <c r="M389" s="12" t="s">
        <v>993</v>
      </c>
      <c r="N389" s="11" t="s">
        <v>380</v>
      </c>
      <c r="O389" s="75"/>
      <c r="P389" s="27"/>
      <c r="Q389" s="73"/>
      <c r="R389" s="72"/>
    </row>
    <row r="390" spans="1:18" s="40" customFormat="1" ht="95.25" customHeight="1" thickTop="1" thickBot="1" x14ac:dyDescent="0.25">
      <c r="A390" s="10">
        <v>613108384</v>
      </c>
      <c r="B390" s="16" t="s">
        <v>396</v>
      </c>
      <c r="C390" s="20" t="s">
        <v>1624</v>
      </c>
      <c r="D390" s="20" t="s">
        <v>1416</v>
      </c>
      <c r="E390" s="11" t="s">
        <v>396</v>
      </c>
      <c r="F390" s="11" t="s">
        <v>1376</v>
      </c>
      <c r="G390" s="20"/>
      <c r="H390" s="20">
        <v>12000</v>
      </c>
      <c r="I390" s="32">
        <f>981080.25/632955*12000</f>
        <v>18600</v>
      </c>
      <c r="J390" s="16" t="s">
        <v>1414</v>
      </c>
      <c r="K390" s="33">
        <v>43605</v>
      </c>
      <c r="L390" s="20" t="s">
        <v>994</v>
      </c>
      <c r="M390" s="12" t="s">
        <v>995</v>
      </c>
      <c r="N390" s="11" t="s">
        <v>380</v>
      </c>
      <c r="O390" s="75"/>
      <c r="P390" s="27"/>
      <c r="Q390" s="73"/>
      <c r="R390" s="72"/>
    </row>
    <row r="391" spans="1:18" s="40" customFormat="1" ht="95.25" customHeight="1" thickTop="1" thickBot="1" x14ac:dyDescent="0.25">
      <c r="A391" s="10">
        <v>613108385</v>
      </c>
      <c r="B391" s="16" t="s">
        <v>396</v>
      </c>
      <c r="C391" s="20" t="s">
        <v>1625</v>
      </c>
      <c r="D391" s="20" t="s">
        <v>1417</v>
      </c>
      <c r="E391" s="11" t="s">
        <v>396</v>
      </c>
      <c r="F391" s="11" t="s">
        <v>1376</v>
      </c>
      <c r="G391" s="20"/>
      <c r="H391" s="20">
        <v>39000</v>
      </c>
      <c r="I391" s="32">
        <f>3252927.65/2098663*39000</f>
        <v>60450</v>
      </c>
      <c r="J391" s="16" t="s">
        <v>1414</v>
      </c>
      <c r="K391" s="33">
        <v>43605</v>
      </c>
      <c r="L391" s="20" t="s">
        <v>996</v>
      </c>
      <c r="M391" s="12" t="s">
        <v>997</v>
      </c>
      <c r="N391" s="11" t="s">
        <v>380</v>
      </c>
      <c r="O391" s="75"/>
      <c r="P391" s="27"/>
      <c r="Q391" s="73"/>
      <c r="R391" s="72"/>
    </row>
    <row r="392" spans="1:18" s="40" customFormat="1" ht="64.900000000000006" customHeight="1" thickTop="1" thickBot="1" x14ac:dyDescent="0.25">
      <c r="A392" s="10">
        <v>613108386</v>
      </c>
      <c r="B392" s="16" t="s">
        <v>396</v>
      </c>
      <c r="C392" s="20" t="s">
        <v>1629</v>
      </c>
      <c r="D392" s="42" t="s">
        <v>1484</v>
      </c>
      <c r="E392" s="11" t="s">
        <v>396</v>
      </c>
      <c r="F392" s="11" t="s">
        <v>1376</v>
      </c>
      <c r="G392" s="42"/>
      <c r="H392" s="20">
        <v>63000</v>
      </c>
      <c r="I392" s="32">
        <f>2297861.04/1078808*63000</f>
        <v>134190</v>
      </c>
      <c r="J392" s="16" t="s">
        <v>1414</v>
      </c>
      <c r="K392" s="33">
        <v>43607</v>
      </c>
      <c r="L392" s="20" t="s">
        <v>998</v>
      </c>
      <c r="M392" s="12" t="s">
        <v>999</v>
      </c>
      <c r="N392" s="11" t="s">
        <v>380</v>
      </c>
      <c r="O392" s="75"/>
      <c r="P392" s="27"/>
      <c r="Q392" s="73"/>
      <c r="R392" s="72"/>
    </row>
    <row r="393" spans="1:18" s="40" customFormat="1" ht="68.45" customHeight="1" thickTop="1" thickBot="1" x14ac:dyDescent="0.25">
      <c r="A393" s="10">
        <v>613108387</v>
      </c>
      <c r="B393" s="16" t="s">
        <v>396</v>
      </c>
      <c r="C393" s="20" t="s">
        <v>1630</v>
      </c>
      <c r="D393" s="42" t="s">
        <v>1482</v>
      </c>
      <c r="E393" s="11" t="s">
        <v>396</v>
      </c>
      <c r="F393" s="11" t="s">
        <v>1376</v>
      </c>
      <c r="G393" s="42"/>
      <c r="H393" s="20">
        <v>49000</v>
      </c>
      <c r="I393" s="32">
        <f>2100082.02/985954*49000</f>
        <v>104370</v>
      </c>
      <c r="J393" s="16" t="s">
        <v>1414</v>
      </c>
      <c r="K393" s="33">
        <v>43607</v>
      </c>
      <c r="L393" s="20" t="s">
        <v>1000</v>
      </c>
      <c r="M393" s="12" t="s">
        <v>1001</v>
      </c>
      <c r="N393" s="11" t="s">
        <v>380</v>
      </c>
      <c r="O393" s="75"/>
      <c r="P393" s="27"/>
      <c r="Q393" s="73"/>
      <c r="R393" s="72"/>
    </row>
    <row r="394" spans="1:18" s="40" customFormat="1" ht="66" customHeight="1" thickTop="1" thickBot="1" x14ac:dyDescent="0.25">
      <c r="A394" s="10">
        <v>613108388</v>
      </c>
      <c r="B394" s="16" t="s">
        <v>396</v>
      </c>
      <c r="C394" s="20" t="s">
        <v>1630</v>
      </c>
      <c r="D394" s="42" t="s">
        <v>1482</v>
      </c>
      <c r="E394" s="11" t="s">
        <v>396</v>
      </c>
      <c r="F394" s="11" t="s">
        <v>1376</v>
      </c>
      <c r="G394" s="42"/>
      <c r="H394" s="20">
        <v>49000</v>
      </c>
      <c r="I394" s="32">
        <f>2100082.02/985954*49000</f>
        <v>104370</v>
      </c>
      <c r="J394" s="16" t="s">
        <v>1414</v>
      </c>
      <c r="K394" s="33">
        <v>43607</v>
      </c>
      <c r="L394" s="20" t="s">
        <v>1002</v>
      </c>
      <c r="M394" s="12" t="s">
        <v>1003</v>
      </c>
      <c r="N394" s="11" t="s">
        <v>380</v>
      </c>
      <c r="O394" s="75"/>
      <c r="P394" s="27"/>
      <c r="Q394" s="73"/>
      <c r="R394" s="72"/>
    </row>
    <row r="395" spans="1:18" s="41" customFormat="1" ht="64.900000000000006" customHeight="1" thickTop="1" thickBot="1" x14ac:dyDescent="0.25">
      <c r="A395" s="10">
        <v>613108389</v>
      </c>
      <c r="B395" s="16" t="s">
        <v>396</v>
      </c>
      <c r="C395" s="20" t="s">
        <v>1629</v>
      </c>
      <c r="D395" s="42" t="s">
        <v>1484</v>
      </c>
      <c r="E395" s="11" t="s">
        <v>396</v>
      </c>
      <c r="F395" s="11" t="s">
        <v>1376</v>
      </c>
      <c r="G395" s="42"/>
      <c r="H395" s="20">
        <v>63000</v>
      </c>
      <c r="I395" s="32">
        <f>2297861.04/1078808*63000</f>
        <v>134190</v>
      </c>
      <c r="J395" s="16" t="s">
        <v>1414</v>
      </c>
      <c r="K395" s="33">
        <v>43607</v>
      </c>
      <c r="L395" s="20" t="s">
        <v>1004</v>
      </c>
      <c r="M395" s="12" t="s">
        <v>1005</v>
      </c>
      <c r="N395" s="11" t="s">
        <v>380</v>
      </c>
      <c r="O395" s="75"/>
      <c r="P395" s="27"/>
      <c r="Q395" s="73"/>
      <c r="R395" s="72"/>
    </row>
    <row r="396" spans="1:18" s="41" customFormat="1" ht="60" customHeight="1" thickTop="1" thickBot="1" x14ac:dyDescent="0.25">
      <c r="A396" s="10">
        <v>613108390</v>
      </c>
      <c r="B396" s="16" t="s">
        <v>396</v>
      </c>
      <c r="C396" s="20" t="s">
        <v>1624</v>
      </c>
      <c r="D396" s="20" t="s">
        <v>1416</v>
      </c>
      <c r="E396" s="11" t="s">
        <v>396</v>
      </c>
      <c r="F396" s="11" t="s">
        <v>1376</v>
      </c>
      <c r="G396" s="20"/>
      <c r="H396" s="20">
        <v>12000</v>
      </c>
      <c r="I396" s="32">
        <f>981080.25/632955*12000</f>
        <v>18600</v>
      </c>
      <c r="J396" s="16" t="s">
        <v>1414</v>
      </c>
      <c r="K396" s="33">
        <v>43599</v>
      </c>
      <c r="L396" s="20" t="s">
        <v>1006</v>
      </c>
      <c r="M396" s="12" t="s">
        <v>1007</v>
      </c>
      <c r="N396" s="11" t="s">
        <v>380</v>
      </c>
      <c r="O396" s="75"/>
      <c r="P396" s="27"/>
      <c r="Q396" s="73"/>
      <c r="R396" s="72"/>
    </row>
    <row r="397" spans="1:18" s="41" customFormat="1" ht="67.150000000000006" customHeight="1" thickTop="1" thickBot="1" x14ac:dyDescent="0.25">
      <c r="A397" s="10">
        <v>613108391</v>
      </c>
      <c r="B397" s="16" t="s">
        <v>396</v>
      </c>
      <c r="C397" s="20" t="s">
        <v>1625</v>
      </c>
      <c r="D397" s="20" t="s">
        <v>1417</v>
      </c>
      <c r="E397" s="11" t="s">
        <v>396</v>
      </c>
      <c r="F397" s="11" t="s">
        <v>1376</v>
      </c>
      <c r="G397" s="20"/>
      <c r="H397" s="20">
        <v>39000</v>
      </c>
      <c r="I397" s="32">
        <f>3252927.65/2098663*39000</f>
        <v>60450</v>
      </c>
      <c r="J397" s="16" t="s">
        <v>1414</v>
      </c>
      <c r="K397" s="33">
        <v>43599</v>
      </c>
      <c r="L397" s="20" t="s">
        <v>1008</v>
      </c>
      <c r="M397" s="12" t="s">
        <v>1009</v>
      </c>
      <c r="N397" s="11" t="s">
        <v>380</v>
      </c>
      <c r="O397" s="75"/>
      <c r="P397" s="27"/>
      <c r="Q397" s="73"/>
      <c r="R397" s="72"/>
    </row>
    <row r="398" spans="1:18" s="41" customFormat="1" ht="69" customHeight="1" thickTop="1" thickBot="1" x14ac:dyDescent="0.25">
      <c r="A398" s="10">
        <v>613108392</v>
      </c>
      <c r="B398" s="16" t="s">
        <v>396</v>
      </c>
      <c r="C398" s="20" t="s">
        <v>1624</v>
      </c>
      <c r="D398" s="20" t="s">
        <v>1419</v>
      </c>
      <c r="E398" s="11" t="s">
        <v>396</v>
      </c>
      <c r="F398" s="11" t="s">
        <v>1376</v>
      </c>
      <c r="G398" s="20"/>
      <c r="H398" s="20">
        <v>22000</v>
      </c>
      <c r="I398" s="32">
        <f>1797333.5/1159570*22000</f>
        <v>34100</v>
      </c>
      <c r="J398" s="16" t="s">
        <v>1414</v>
      </c>
      <c r="K398" s="33">
        <v>43599</v>
      </c>
      <c r="L398" s="20" t="s">
        <v>1010</v>
      </c>
      <c r="M398" s="12" t="s">
        <v>1011</v>
      </c>
      <c r="N398" s="11" t="s">
        <v>380</v>
      </c>
      <c r="O398" s="75"/>
      <c r="P398" s="27"/>
      <c r="Q398" s="73"/>
      <c r="R398" s="72"/>
    </row>
    <row r="399" spans="1:18" s="41" customFormat="1" ht="95.25" customHeight="1" thickTop="1" thickBot="1" x14ac:dyDescent="0.25">
      <c r="A399" s="10">
        <v>613108393</v>
      </c>
      <c r="B399" s="16" t="s">
        <v>396</v>
      </c>
      <c r="C399" s="20" t="s">
        <v>1628</v>
      </c>
      <c r="D399" s="42" t="s">
        <v>1442</v>
      </c>
      <c r="E399" s="11" t="s">
        <v>396</v>
      </c>
      <c r="F399" s="11" t="s">
        <v>1376</v>
      </c>
      <c r="G399" s="42"/>
      <c r="H399" s="20">
        <v>25000</v>
      </c>
      <c r="I399" s="32">
        <f>2039248.2/1315644*25000</f>
        <v>38750</v>
      </c>
      <c r="J399" s="16" t="s">
        <v>1414</v>
      </c>
      <c r="K399" s="33">
        <v>43599</v>
      </c>
      <c r="L399" s="20" t="s">
        <v>1012</v>
      </c>
      <c r="M399" s="12" t="s">
        <v>1013</v>
      </c>
      <c r="N399" s="11" t="s">
        <v>380</v>
      </c>
      <c r="O399" s="75"/>
      <c r="P399" s="27"/>
      <c r="Q399" s="73"/>
      <c r="R399" s="72"/>
    </row>
    <row r="400" spans="1:18" s="41" customFormat="1" ht="67.900000000000006" customHeight="1" thickTop="1" thickBot="1" x14ac:dyDescent="0.25">
      <c r="A400" s="10">
        <v>613108394</v>
      </c>
      <c r="B400" s="16" t="s">
        <v>396</v>
      </c>
      <c r="C400" s="20" t="s">
        <v>1624</v>
      </c>
      <c r="D400" s="42" t="s">
        <v>1444</v>
      </c>
      <c r="E400" s="11" t="s">
        <v>396</v>
      </c>
      <c r="F400" s="11" t="s">
        <v>1376</v>
      </c>
      <c r="G400" s="42"/>
      <c r="H400" s="20">
        <v>12000</v>
      </c>
      <c r="I400" s="32">
        <f>1007591.45/650059*12000</f>
        <v>18599.999999999996</v>
      </c>
      <c r="J400" s="16" t="s">
        <v>1414</v>
      </c>
      <c r="K400" s="33">
        <v>43599</v>
      </c>
      <c r="L400" s="20" t="s">
        <v>1014</v>
      </c>
      <c r="M400" s="12" t="s">
        <v>1015</v>
      </c>
      <c r="N400" s="11" t="s">
        <v>380</v>
      </c>
      <c r="O400" s="75"/>
      <c r="P400" s="27"/>
      <c r="Q400" s="73"/>
      <c r="R400" s="72"/>
    </row>
    <row r="401" spans="1:18" s="41" customFormat="1" ht="70.900000000000006" customHeight="1" thickTop="1" thickBot="1" x14ac:dyDescent="0.25">
      <c r="A401" s="10">
        <v>613108395</v>
      </c>
      <c r="B401" s="16" t="s">
        <v>396</v>
      </c>
      <c r="C401" s="20" t="s">
        <v>1624</v>
      </c>
      <c r="D401" s="42" t="s">
        <v>1447</v>
      </c>
      <c r="E401" s="11" t="s">
        <v>396</v>
      </c>
      <c r="F401" s="11" t="s">
        <v>1376</v>
      </c>
      <c r="G401" s="42"/>
      <c r="H401" s="20">
        <v>36000</v>
      </c>
      <c r="I401" s="32">
        <f>2915774.75/1881145*36000</f>
        <v>55800</v>
      </c>
      <c r="J401" s="16" t="s">
        <v>1414</v>
      </c>
      <c r="K401" s="33">
        <v>43599</v>
      </c>
      <c r="L401" s="20" t="s">
        <v>1016</v>
      </c>
      <c r="M401" s="12" t="s">
        <v>1017</v>
      </c>
      <c r="N401" s="11" t="s">
        <v>380</v>
      </c>
      <c r="O401" s="75"/>
      <c r="P401" s="27"/>
      <c r="Q401" s="73"/>
      <c r="R401" s="72"/>
    </row>
    <row r="402" spans="1:18" s="41" customFormat="1" ht="95.25" customHeight="1" thickTop="1" thickBot="1" x14ac:dyDescent="0.25">
      <c r="A402" s="10">
        <v>613108396</v>
      </c>
      <c r="B402" s="16" t="s">
        <v>396</v>
      </c>
      <c r="C402" s="20" t="s">
        <v>1624</v>
      </c>
      <c r="D402" s="42" t="s">
        <v>1448</v>
      </c>
      <c r="E402" s="11" t="s">
        <v>396</v>
      </c>
      <c r="F402" s="11" t="s">
        <v>1376</v>
      </c>
      <c r="G402" s="42"/>
      <c r="H402" s="20">
        <v>1000</v>
      </c>
      <c r="I402" s="32">
        <f>135579.54/60798*1000</f>
        <v>2230</v>
      </c>
      <c r="J402" s="16" t="s">
        <v>1414</v>
      </c>
      <c r="K402" s="33">
        <v>43599</v>
      </c>
      <c r="L402" s="20" t="s">
        <v>1018</v>
      </c>
      <c r="M402" s="12" t="s">
        <v>1019</v>
      </c>
      <c r="N402" s="11" t="s">
        <v>380</v>
      </c>
      <c r="O402" s="75"/>
      <c r="P402" s="27"/>
      <c r="Q402" s="73"/>
      <c r="R402" s="72"/>
    </row>
    <row r="403" spans="1:18" s="41" customFormat="1" ht="95.25" customHeight="1" thickTop="1" thickBot="1" x14ac:dyDescent="0.25">
      <c r="A403" s="10">
        <v>613108397</v>
      </c>
      <c r="B403" s="16" t="s">
        <v>396</v>
      </c>
      <c r="C403" s="20" t="s">
        <v>1624</v>
      </c>
      <c r="D403" s="42" t="s">
        <v>1450</v>
      </c>
      <c r="E403" s="11" t="s">
        <v>396</v>
      </c>
      <c r="F403" s="11" t="s">
        <v>1376</v>
      </c>
      <c r="G403" s="42"/>
      <c r="H403" s="20">
        <v>9000</v>
      </c>
      <c r="I403" s="32">
        <f>1062452.28/476436*9000</f>
        <v>20070</v>
      </c>
      <c r="J403" s="16" t="s">
        <v>1414</v>
      </c>
      <c r="K403" s="33">
        <v>43599</v>
      </c>
      <c r="L403" s="20" t="s">
        <v>1020</v>
      </c>
      <c r="M403" s="12" t="s">
        <v>1021</v>
      </c>
      <c r="N403" s="11" t="s">
        <v>380</v>
      </c>
      <c r="O403" s="75"/>
      <c r="P403" s="27"/>
      <c r="Q403" s="73"/>
      <c r="R403" s="72"/>
    </row>
    <row r="404" spans="1:18" s="41" customFormat="1" ht="95.25" customHeight="1" thickTop="1" thickBot="1" x14ac:dyDescent="0.25">
      <c r="A404" s="10">
        <v>613108398</v>
      </c>
      <c r="B404" s="16" t="s">
        <v>396</v>
      </c>
      <c r="C404" s="20" t="s">
        <v>1631</v>
      </c>
      <c r="D404" s="42" t="s">
        <v>1544</v>
      </c>
      <c r="E404" s="11" t="s">
        <v>396</v>
      </c>
      <c r="F404" s="11" t="s">
        <v>1376</v>
      </c>
      <c r="G404" s="42"/>
      <c r="H404" s="20">
        <v>62000</v>
      </c>
      <c r="I404" s="32">
        <f>4635878.97/2176469*62000</f>
        <v>132060</v>
      </c>
      <c r="J404" s="16" t="s">
        <v>1414</v>
      </c>
      <c r="K404" s="33">
        <v>43619</v>
      </c>
      <c r="L404" s="20" t="s">
        <v>1022</v>
      </c>
      <c r="M404" s="12" t="s">
        <v>1023</v>
      </c>
      <c r="N404" s="11" t="s">
        <v>380</v>
      </c>
      <c r="O404" s="75"/>
      <c r="P404" s="27"/>
      <c r="Q404" s="73"/>
      <c r="R404" s="72"/>
    </row>
    <row r="405" spans="1:18" s="41" customFormat="1" ht="95.25" customHeight="1" thickTop="1" thickBot="1" x14ac:dyDescent="0.25">
      <c r="A405" s="10">
        <v>613108399</v>
      </c>
      <c r="B405" s="16" t="s">
        <v>396</v>
      </c>
      <c r="C405" s="20" t="s">
        <v>1624</v>
      </c>
      <c r="D405" s="20" t="s">
        <v>1416</v>
      </c>
      <c r="E405" s="11" t="s">
        <v>396</v>
      </c>
      <c r="F405" s="11" t="s">
        <v>1376</v>
      </c>
      <c r="G405" s="20"/>
      <c r="H405" s="20">
        <v>12000</v>
      </c>
      <c r="I405" s="32">
        <f>981080.25/632955*12000</f>
        <v>18600</v>
      </c>
      <c r="J405" s="16" t="s">
        <v>1414</v>
      </c>
      <c r="K405" s="33">
        <v>43623</v>
      </c>
      <c r="L405" s="20" t="s">
        <v>1024</v>
      </c>
      <c r="M405" s="12" t="s">
        <v>1025</v>
      </c>
      <c r="N405" s="11" t="s">
        <v>380</v>
      </c>
      <c r="O405" s="75"/>
      <c r="P405" s="27"/>
      <c r="Q405" s="73"/>
      <c r="R405" s="72"/>
    </row>
    <row r="406" spans="1:18" s="41" customFormat="1" ht="95.25" customHeight="1" thickTop="1" thickBot="1" x14ac:dyDescent="0.25">
      <c r="A406" s="10">
        <v>613108400</v>
      </c>
      <c r="B406" s="16" t="s">
        <v>396</v>
      </c>
      <c r="C406" s="20" t="s">
        <v>1625</v>
      </c>
      <c r="D406" s="20" t="s">
        <v>1417</v>
      </c>
      <c r="E406" s="11" t="s">
        <v>396</v>
      </c>
      <c r="F406" s="11" t="s">
        <v>1376</v>
      </c>
      <c r="G406" s="20"/>
      <c r="H406" s="20">
        <v>39000</v>
      </c>
      <c r="I406" s="32">
        <f>3252927.65/2098663*39000</f>
        <v>60450</v>
      </c>
      <c r="J406" s="16" t="s">
        <v>1414</v>
      </c>
      <c r="K406" s="33">
        <v>43626</v>
      </c>
      <c r="L406" s="20" t="s">
        <v>1026</v>
      </c>
      <c r="M406" s="12" t="s">
        <v>1027</v>
      </c>
      <c r="N406" s="11" t="s">
        <v>380</v>
      </c>
      <c r="O406" s="75"/>
      <c r="P406" s="27"/>
      <c r="Q406" s="73"/>
      <c r="R406" s="72"/>
    </row>
    <row r="407" spans="1:18" s="41" customFormat="1" ht="95.25" customHeight="1" thickTop="1" thickBot="1" x14ac:dyDescent="0.25">
      <c r="A407" s="10">
        <v>613108401</v>
      </c>
      <c r="B407" s="16" t="s">
        <v>396</v>
      </c>
      <c r="C407" s="20" t="s">
        <v>1625</v>
      </c>
      <c r="D407" s="42" t="s">
        <v>1419</v>
      </c>
      <c r="E407" s="11" t="s">
        <v>396</v>
      </c>
      <c r="F407" s="11" t="s">
        <v>1376</v>
      </c>
      <c r="G407" s="42"/>
      <c r="H407" s="20">
        <v>22000</v>
      </c>
      <c r="I407" s="32">
        <f>1797333.5/1159570*22000</f>
        <v>34100</v>
      </c>
      <c r="J407" s="16" t="s">
        <v>1414</v>
      </c>
      <c r="K407" s="33">
        <v>43623</v>
      </c>
      <c r="L407" s="20" t="s">
        <v>1028</v>
      </c>
      <c r="M407" s="12" t="s">
        <v>1029</v>
      </c>
      <c r="N407" s="11" t="s">
        <v>380</v>
      </c>
      <c r="O407" s="75"/>
      <c r="P407" s="27"/>
      <c r="Q407" s="73"/>
      <c r="R407" s="72"/>
    </row>
    <row r="408" spans="1:18" s="41" customFormat="1" ht="95.25" customHeight="1" thickTop="1" thickBot="1" x14ac:dyDescent="0.25">
      <c r="A408" s="10">
        <v>613108402</v>
      </c>
      <c r="B408" s="16" t="s">
        <v>396</v>
      </c>
      <c r="C408" s="20" t="s">
        <v>1624</v>
      </c>
      <c r="D408" s="20" t="s">
        <v>1416</v>
      </c>
      <c r="E408" s="11" t="s">
        <v>396</v>
      </c>
      <c r="F408" s="11" t="s">
        <v>1376</v>
      </c>
      <c r="G408" s="20"/>
      <c r="H408" s="20">
        <v>12000</v>
      </c>
      <c r="I408" s="32">
        <f>981080.25/632955*12000</f>
        <v>18600</v>
      </c>
      <c r="J408" s="16" t="s">
        <v>1414</v>
      </c>
      <c r="K408" s="33">
        <v>43623</v>
      </c>
      <c r="L408" s="20" t="s">
        <v>1030</v>
      </c>
      <c r="M408" s="12" t="s">
        <v>1031</v>
      </c>
      <c r="N408" s="11" t="s">
        <v>380</v>
      </c>
      <c r="O408" s="75"/>
      <c r="P408" s="27"/>
      <c r="Q408" s="73"/>
      <c r="R408" s="72"/>
    </row>
    <row r="409" spans="1:18" s="41" customFormat="1" ht="95.25" customHeight="1" thickTop="1" thickBot="1" x14ac:dyDescent="0.25">
      <c r="A409" s="10">
        <v>613108403</v>
      </c>
      <c r="B409" s="16" t="s">
        <v>396</v>
      </c>
      <c r="C409" s="20" t="s">
        <v>1625</v>
      </c>
      <c r="D409" s="20" t="s">
        <v>1417</v>
      </c>
      <c r="E409" s="11" t="s">
        <v>396</v>
      </c>
      <c r="F409" s="11" t="s">
        <v>1376</v>
      </c>
      <c r="G409" s="20"/>
      <c r="H409" s="20">
        <v>39000</v>
      </c>
      <c r="I409" s="32">
        <f>3252927.65/2098663*39000</f>
        <v>60450</v>
      </c>
      <c r="J409" s="16" t="s">
        <v>1414</v>
      </c>
      <c r="K409" s="33">
        <v>43623</v>
      </c>
      <c r="L409" s="20" t="s">
        <v>1032</v>
      </c>
      <c r="M409" s="12" t="s">
        <v>1033</v>
      </c>
      <c r="N409" s="11" t="s">
        <v>380</v>
      </c>
      <c r="O409" s="75"/>
      <c r="P409" s="27"/>
      <c r="Q409" s="73"/>
      <c r="R409" s="72"/>
    </row>
    <row r="410" spans="1:18" s="44" customFormat="1" ht="95.25" customHeight="1" thickTop="1" thickBot="1" x14ac:dyDescent="0.25">
      <c r="A410" s="10">
        <v>613108404</v>
      </c>
      <c r="B410" s="16" t="s">
        <v>396</v>
      </c>
      <c r="C410" s="20" t="s">
        <v>1625</v>
      </c>
      <c r="D410" s="42" t="s">
        <v>1419</v>
      </c>
      <c r="E410" s="11" t="s">
        <v>396</v>
      </c>
      <c r="F410" s="11" t="s">
        <v>1376</v>
      </c>
      <c r="G410" s="42"/>
      <c r="H410" s="20">
        <v>22000</v>
      </c>
      <c r="I410" s="32">
        <f>1797333.5/1159570*22000</f>
        <v>34100</v>
      </c>
      <c r="J410" s="16" t="s">
        <v>1414</v>
      </c>
      <c r="K410" s="33">
        <v>43623</v>
      </c>
      <c r="L410" s="20" t="s">
        <v>1034</v>
      </c>
      <c r="M410" s="12" t="s">
        <v>1035</v>
      </c>
      <c r="N410" s="11" t="s">
        <v>380</v>
      </c>
      <c r="O410" s="75"/>
      <c r="P410" s="27"/>
      <c r="Q410" s="73"/>
      <c r="R410" s="73"/>
    </row>
    <row r="411" spans="1:18" s="44" customFormat="1" ht="95.25" customHeight="1" thickTop="1" thickBot="1" x14ac:dyDescent="0.25">
      <c r="A411" s="10">
        <v>613108405</v>
      </c>
      <c r="B411" s="16" t="s">
        <v>396</v>
      </c>
      <c r="C411" s="20" t="s">
        <v>1624</v>
      </c>
      <c r="D411" s="20" t="s">
        <v>1416</v>
      </c>
      <c r="E411" s="11" t="s">
        <v>396</v>
      </c>
      <c r="F411" s="11" t="s">
        <v>1376</v>
      </c>
      <c r="G411" s="20"/>
      <c r="H411" s="20">
        <v>12000</v>
      </c>
      <c r="I411" s="32">
        <f>981080.25/632955*12000</f>
        <v>18600</v>
      </c>
      <c r="J411" s="16" t="s">
        <v>1414</v>
      </c>
      <c r="K411" s="33">
        <v>43581</v>
      </c>
      <c r="L411" s="20" t="s">
        <v>1036</v>
      </c>
      <c r="M411" s="12" t="s">
        <v>1037</v>
      </c>
      <c r="N411" s="11" t="s">
        <v>380</v>
      </c>
      <c r="O411" s="75"/>
      <c r="P411" s="27"/>
      <c r="Q411" s="73"/>
      <c r="R411" s="73"/>
    </row>
    <row r="412" spans="1:18" s="44" customFormat="1" ht="70.150000000000006" customHeight="1" thickTop="1" thickBot="1" x14ac:dyDescent="0.25">
      <c r="A412" s="10">
        <v>613108406</v>
      </c>
      <c r="B412" s="16" t="s">
        <v>396</v>
      </c>
      <c r="C412" s="20" t="s">
        <v>1625</v>
      </c>
      <c r="D412" s="42" t="s">
        <v>1419</v>
      </c>
      <c r="E412" s="11" t="s">
        <v>396</v>
      </c>
      <c r="F412" s="11" t="s">
        <v>1376</v>
      </c>
      <c r="G412" s="42"/>
      <c r="H412" s="20">
        <v>22000</v>
      </c>
      <c r="I412" s="32">
        <f>1797333.5/1159570*22000</f>
        <v>34100</v>
      </c>
      <c r="J412" s="16" t="s">
        <v>1414</v>
      </c>
      <c r="K412" s="33">
        <v>43581</v>
      </c>
      <c r="L412" s="20" t="s">
        <v>1038</v>
      </c>
      <c r="M412" s="12" t="s">
        <v>1039</v>
      </c>
      <c r="N412" s="11" t="s">
        <v>380</v>
      </c>
      <c r="O412" s="75"/>
      <c r="P412" s="27"/>
      <c r="Q412" s="73"/>
      <c r="R412" s="73"/>
    </row>
    <row r="413" spans="1:18" s="44" customFormat="1" ht="70.900000000000006" customHeight="1" thickTop="1" thickBot="1" x14ac:dyDescent="0.25">
      <c r="A413" s="10">
        <v>613108407</v>
      </c>
      <c r="B413" s="16" t="s">
        <v>396</v>
      </c>
      <c r="C413" s="20" t="s">
        <v>1625</v>
      </c>
      <c r="D413" s="20" t="s">
        <v>1417</v>
      </c>
      <c r="E413" s="11" t="s">
        <v>396</v>
      </c>
      <c r="F413" s="11" t="s">
        <v>1376</v>
      </c>
      <c r="G413" s="20"/>
      <c r="H413" s="20">
        <v>39000</v>
      </c>
      <c r="I413" s="32">
        <f>3252927.65/2098663*39000</f>
        <v>60450</v>
      </c>
      <c r="J413" s="16" t="s">
        <v>1414</v>
      </c>
      <c r="K413" s="33">
        <v>43581</v>
      </c>
      <c r="L413" s="20" t="s">
        <v>1040</v>
      </c>
      <c r="M413" s="12" t="s">
        <v>1041</v>
      </c>
      <c r="N413" s="11" t="s">
        <v>380</v>
      </c>
      <c r="O413" s="75"/>
      <c r="P413" s="27"/>
      <c r="Q413" s="73"/>
      <c r="R413" s="72"/>
    </row>
    <row r="414" spans="1:18" s="45" customFormat="1" ht="65.45" customHeight="1" thickTop="1" thickBot="1" x14ac:dyDescent="0.25">
      <c r="A414" s="10">
        <v>613108408</v>
      </c>
      <c r="B414" s="16" t="s">
        <v>396</v>
      </c>
      <c r="C414" s="20" t="s">
        <v>1625</v>
      </c>
      <c r="D414" s="42" t="s">
        <v>1419</v>
      </c>
      <c r="E414" s="11" t="s">
        <v>396</v>
      </c>
      <c r="F414" s="11" t="s">
        <v>1376</v>
      </c>
      <c r="G414" s="42"/>
      <c r="H414" s="20">
        <v>22000</v>
      </c>
      <c r="I414" s="32">
        <f>1797333.5/1159570*22000</f>
        <v>34100</v>
      </c>
      <c r="J414" s="16" t="s">
        <v>1414</v>
      </c>
      <c r="K414" s="33">
        <v>43634</v>
      </c>
      <c r="L414" s="20" t="s">
        <v>1042</v>
      </c>
      <c r="M414" s="12" t="s">
        <v>1043</v>
      </c>
      <c r="N414" s="11" t="s">
        <v>380</v>
      </c>
      <c r="O414" s="75"/>
      <c r="P414" s="27"/>
      <c r="Q414" s="73"/>
      <c r="R414" s="72"/>
    </row>
    <row r="415" spans="1:18" s="45" customFormat="1" ht="58.9" customHeight="1" thickTop="1" thickBot="1" x14ac:dyDescent="0.25">
      <c r="A415" s="10">
        <v>613108409</v>
      </c>
      <c r="B415" s="16" t="s">
        <v>396</v>
      </c>
      <c r="C415" s="20" t="s">
        <v>1625</v>
      </c>
      <c r="D415" s="20" t="s">
        <v>1417</v>
      </c>
      <c r="E415" s="11" t="s">
        <v>396</v>
      </c>
      <c r="F415" s="11" t="s">
        <v>1376</v>
      </c>
      <c r="G415" s="20"/>
      <c r="H415" s="20">
        <v>39000</v>
      </c>
      <c r="I415" s="32">
        <f>3252927.65/2098663*39000</f>
        <v>60450</v>
      </c>
      <c r="J415" s="16" t="s">
        <v>1414</v>
      </c>
      <c r="K415" s="33">
        <v>43634</v>
      </c>
      <c r="L415" s="20" t="s">
        <v>1044</v>
      </c>
      <c r="M415" s="12" t="s">
        <v>1045</v>
      </c>
      <c r="N415" s="11" t="s">
        <v>380</v>
      </c>
      <c r="O415" s="75"/>
      <c r="P415" s="27"/>
      <c r="Q415" s="73"/>
      <c r="R415" s="72"/>
    </row>
    <row r="416" spans="1:18" s="45" customFormat="1" ht="66.599999999999994" customHeight="1" thickTop="1" thickBot="1" x14ac:dyDescent="0.25">
      <c r="A416" s="10">
        <v>613108410</v>
      </c>
      <c r="B416" s="16" t="s">
        <v>396</v>
      </c>
      <c r="C416" s="20" t="s">
        <v>1624</v>
      </c>
      <c r="D416" s="20" t="s">
        <v>1416</v>
      </c>
      <c r="E416" s="11" t="s">
        <v>396</v>
      </c>
      <c r="F416" s="11" t="s">
        <v>1376</v>
      </c>
      <c r="G416" s="20"/>
      <c r="H416" s="20">
        <v>12000</v>
      </c>
      <c r="I416" s="32">
        <f>981080.25/632955*12000</f>
        <v>18600</v>
      </c>
      <c r="J416" s="16" t="s">
        <v>1414</v>
      </c>
      <c r="K416" s="33">
        <v>43634</v>
      </c>
      <c r="L416" s="20" t="s">
        <v>1046</v>
      </c>
      <c r="M416" s="12" t="s">
        <v>1047</v>
      </c>
      <c r="N416" s="11" t="s">
        <v>380</v>
      </c>
      <c r="O416" s="75"/>
      <c r="P416" s="27"/>
      <c r="Q416" s="73"/>
      <c r="R416" s="72"/>
    </row>
    <row r="417" spans="1:18" s="45" customFormat="1" ht="63" customHeight="1" thickTop="1" thickBot="1" x14ac:dyDescent="0.25">
      <c r="A417" s="10">
        <v>613108411</v>
      </c>
      <c r="B417" s="16" t="s">
        <v>396</v>
      </c>
      <c r="C417" s="20" t="s">
        <v>1625</v>
      </c>
      <c r="D417" s="42" t="s">
        <v>1419</v>
      </c>
      <c r="E417" s="11" t="s">
        <v>396</v>
      </c>
      <c r="F417" s="11" t="s">
        <v>1376</v>
      </c>
      <c r="G417" s="42"/>
      <c r="H417" s="20">
        <v>22000</v>
      </c>
      <c r="I417" s="32">
        <f>1797333.5/1159570*22000</f>
        <v>34100</v>
      </c>
      <c r="J417" s="16" t="s">
        <v>1414</v>
      </c>
      <c r="K417" s="33">
        <v>43634</v>
      </c>
      <c r="L417" s="20" t="s">
        <v>1048</v>
      </c>
      <c r="M417" s="12" t="s">
        <v>1049</v>
      </c>
      <c r="N417" s="11" t="s">
        <v>380</v>
      </c>
      <c r="O417" s="75"/>
      <c r="P417" s="27"/>
      <c r="Q417" s="73"/>
      <c r="R417" s="72"/>
    </row>
    <row r="418" spans="1:18" s="45" customFormat="1" ht="65.45" customHeight="1" thickTop="1" thickBot="1" x14ac:dyDescent="0.25">
      <c r="A418" s="10">
        <v>613108412</v>
      </c>
      <c r="B418" s="16" t="s">
        <v>396</v>
      </c>
      <c r="C418" s="20" t="s">
        <v>1625</v>
      </c>
      <c r="D418" s="20" t="s">
        <v>1417</v>
      </c>
      <c r="E418" s="11" t="s">
        <v>396</v>
      </c>
      <c r="F418" s="11" t="s">
        <v>1376</v>
      </c>
      <c r="G418" s="20"/>
      <c r="H418" s="20">
        <v>39000</v>
      </c>
      <c r="I418" s="32">
        <f>3252927.65/2098663*39000</f>
        <v>60450</v>
      </c>
      <c r="J418" s="16" t="s">
        <v>1414</v>
      </c>
      <c r="K418" s="33">
        <v>43634</v>
      </c>
      <c r="L418" s="20" t="s">
        <v>1050</v>
      </c>
      <c r="M418" s="12" t="s">
        <v>1051</v>
      </c>
      <c r="N418" s="11" t="s">
        <v>380</v>
      </c>
      <c r="O418" s="75"/>
      <c r="P418" s="27"/>
      <c r="Q418" s="73"/>
      <c r="R418" s="72"/>
    </row>
    <row r="419" spans="1:18" s="45" customFormat="1" ht="64.900000000000006" customHeight="1" thickTop="1" thickBot="1" x14ac:dyDescent="0.25">
      <c r="A419" s="10">
        <v>613108413</v>
      </c>
      <c r="B419" s="16" t="s">
        <v>396</v>
      </c>
      <c r="C419" s="20" t="s">
        <v>1624</v>
      </c>
      <c r="D419" s="20" t="s">
        <v>1416</v>
      </c>
      <c r="E419" s="11" t="s">
        <v>396</v>
      </c>
      <c r="F419" s="11" t="s">
        <v>1376</v>
      </c>
      <c r="G419" s="20"/>
      <c r="H419" s="20">
        <v>12000</v>
      </c>
      <c r="I419" s="32">
        <f>981080.25/632955*12000</f>
        <v>18600</v>
      </c>
      <c r="J419" s="16" t="s">
        <v>1414</v>
      </c>
      <c r="K419" s="33">
        <v>43634</v>
      </c>
      <c r="L419" s="20" t="s">
        <v>1052</v>
      </c>
      <c r="M419" s="12" t="s">
        <v>1053</v>
      </c>
      <c r="N419" s="11" t="s">
        <v>380</v>
      </c>
      <c r="O419" s="75"/>
      <c r="P419" s="27"/>
      <c r="Q419" s="73"/>
      <c r="R419" s="72"/>
    </row>
    <row r="420" spans="1:18" s="45" customFormat="1" ht="95.25" customHeight="1" thickTop="1" thickBot="1" x14ac:dyDescent="0.25">
      <c r="A420" s="10">
        <v>613108414</v>
      </c>
      <c r="B420" s="16" t="s">
        <v>396</v>
      </c>
      <c r="C420" s="20" t="s">
        <v>1383</v>
      </c>
      <c r="D420" s="11" t="s">
        <v>1384</v>
      </c>
      <c r="E420" s="11" t="s">
        <v>396</v>
      </c>
      <c r="F420" s="11" t="s">
        <v>1376</v>
      </c>
      <c r="G420" s="11" t="s">
        <v>391</v>
      </c>
      <c r="H420" s="11">
        <v>160000</v>
      </c>
      <c r="I420" s="32">
        <v>340800</v>
      </c>
      <c r="J420" s="16" t="s">
        <v>1414</v>
      </c>
      <c r="K420" s="33">
        <v>43636</v>
      </c>
      <c r="L420" s="20" t="s">
        <v>1054</v>
      </c>
      <c r="M420" s="12" t="s">
        <v>1055</v>
      </c>
      <c r="N420" s="11" t="s">
        <v>380</v>
      </c>
      <c r="O420" s="75"/>
      <c r="P420" s="27"/>
      <c r="Q420" s="73"/>
      <c r="R420" s="72"/>
    </row>
    <row r="421" spans="1:18" s="45" customFormat="1" ht="62.45" customHeight="1" thickTop="1" thickBot="1" x14ac:dyDescent="0.25">
      <c r="A421" s="10">
        <v>613108415</v>
      </c>
      <c r="B421" s="16" t="s">
        <v>396</v>
      </c>
      <c r="C421" s="20" t="s">
        <v>1626</v>
      </c>
      <c r="D421" s="20" t="s">
        <v>1544</v>
      </c>
      <c r="E421" s="11" t="s">
        <v>396</v>
      </c>
      <c r="F421" s="11" t="s">
        <v>1376</v>
      </c>
      <c r="G421" s="20"/>
      <c r="H421" s="20">
        <v>62000</v>
      </c>
      <c r="I421" s="32">
        <f>4635878.97/2176469*62000</f>
        <v>132060</v>
      </c>
      <c r="J421" s="16" t="s">
        <v>1414</v>
      </c>
      <c r="K421" s="33">
        <v>43671</v>
      </c>
      <c r="L421" s="20" t="s">
        <v>1056</v>
      </c>
      <c r="M421" s="12" t="s">
        <v>1057</v>
      </c>
      <c r="N421" s="11" t="s">
        <v>380</v>
      </c>
      <c r="O421" s="75"/>
      <c r="P421" s="27"/>
      <c r="Q421" s="73"/>
      <c r="R421" s="72"/>
    </row>
    <row r="422" spans="1:18" s="45" customFormat="1" ht="61.15" customHeight="1" thickTop="1" thickBot="1" x14ac:dyDescent="0.25">
      <c r="A422" s="10">
        <v>613108416</v>
      </c>
      <c r="B422" s="16" t="s">
        <v>396</v>
      </c>
      <c r="C422" s="20" t="s">
        <v>1624</v>
      </c>
      <c r="D422" s="42" t="s">
        <v>1689</v>
      </c>
      <c r="E422" s="11" t="s">
        <v>396</v>
      </c>
      <c r="F422" s="11" t="s">
        <v>1376</v>
      </c>
      <c r="G422" s="42"/>
      <c r="H422" s="20">
        <v>298000</v>
      </c>
      <c r="I422" s="32">
        <v>461900</v>
      </c>
      <c r="J422" s="78" t="s">
        <v>1406</v>
      </c>
      <c r="K422" s="33">
        <v>43644</v>
      </c>
      <c r="L422" s="20" t="s">
        <v>1058</v>
      </c>
      <c r="M422" s="12" t="s">
        <v>1059</v>
      </c>
      <c r="N422" s="11" t="s">
        <v>380</v>
      </c>
      <c r="O422" s="75"/>
      <c r="P422" s="27"/>
      <c r="Q422" s="73"/>
      <c r="R422" s="72"/>
    </row>
    <row r="423" spans="1:18" s="45" customFormat="1" ht="59.45" customHeight="1" thickTop="1" thickBot="1" x14ac:dyDescent="0.25">
      <c r="A423" s="10">
        <v>613108417</v>
      </c>
      <c r="B423" s="16" t="s">
        <v>396</v>
      </c>
      <c r="C423" s="20" t="s">
        <v>1624</v>
      </c>
      <c r="D423" s="42" t="s">
        <v>1482</v>
      </c>
      <c r="E423" s="11" t="s">
        <v>396</v>
      </c>
      <c r="F423" s="11" t="s">
        <v>1376</v>
      </c>
      <c r="G423" s="42"/>
      <c r="H423" s="20">
        <v>49000</v>
      </c>
      <c r="I423" s="32">
        <f>2100082.02/985954*49000</f>
        <v>104370</v>
      </c>
      <c r="J423" s="16" t="s">
        <v>1414</v>
      </c>
      <c r="K423" s="33">
        <v>43676</v>
      </c>
      <c r="L423" s="20" t="s">
        <v>1060</v>
      </c>
      <c r="M423" s="12" t="s">
        <v>1061</v>
      </c>
      <c r="N423" s="11" t="s">
        <v>380</v>
      </c>
      <c r="O423" s="75"/>
      <c r="P423" s="27"/>
      <c r="Q423" s="73"/>
      <c r="R423" s="72"/>
    </row>
    <row r="424" spans="1:18" s="45" customFormat="1" ht="80.45" customHeight="1" thickTop="1" thickBot="1" x14ac:dyDescent="0.25">
      <c r="A424" s="10">
        <v>613108418</v>
      </c>
      <c r="B424" s="16" t="s">
        <v>396</v>
      </c>
      <c r="C424" s="20" t="s">
        <v>1690</v>
      </c>
      <c r="D424" s="42" t="s">
        <v>1543</v>
      </c>
      <c r="E424" s="11" t="s">
        <v>396</v>
      </c>
      <c r="F424" s="11" t="s">
        <v>1376</v>
      </c>
      <c r="G424" s="42"/>
      <c r="H424" s="20">
        <v>49000</v>
      </c>
      <c r="I424" s="32">
        <f>3780409.2/1774840*49000</f>
        <v>104370</v>
      </c>
      <c r="J424" s="16" t="s">
        <v>1414</v>
      </c>
      <c r="K424" s="33">
        <v>43671</v>
      </c>
      <c r="L424" s="20" t="s">
        <v>1062</v>
      </c>
      <c r="M424" s="12" t="s">
        <v>1063</v>
      </c>
      <c r="N424" s="11" t="s">
        <v>380</v>
      </c>
      <c r="O424" s="75"/>
      <c r="P424" s="27"/>
      <c r="Q424" s="73"/>
      <c r="R424" s="72"/>
    </row>
    <row r="425" spans="1:18" s="45" customFormat="1" ht="58.15" customHeight="1" thickTop="1" thickBot="1" x14ac:dyDescent="0.25">
      <c r="A425" s="10">
        <v>613108419</v>
      </c>
      <c r="B425" s="16" t="s">
        <v>396</v>
      </c>
      <c r="C425" s="20" t="s">
        <v>1626</v>
      </c>
      <c r="D425" s="20" t="s">
        <v>1544</v>
      </c>
      <c r="E425" s="11" t="s">
        <v>396</v>
      </c>
      <c r="F425" s="11" t="s">
        <v>1376</v>
      </c>
      <c r="G425" s="20"/>
      <c r="H425" s="20">
        <v>62000</v>
      </c>
      <c r="I425" s="32">
        <f>4635878.97/2176469*62000</f>
        <v>132060</v>
      </c>
      <c r="J425" s="16" t="s">
        <v>1414</v>
      </c>
      <c r="K425" s="33">
        <v>43680</v>
      </c>
      <c r="L425" s="20" t="s">
        <v>1064</v>
      </c>
      <c r="M425" s="12" t="s">
        <v>1065</v>
      </c>
      <c r="N425" s="11" t="s">
        <v>380</v>
      </c>
      <c r="O425" s="75"/>
      <c r="P425" s="27"/>
      <c r="Q425" s="73"/>
      <c r="R425" s="72"/>
    </row>
    <row r="426" spans="1:18" s="45" customFormat="1" ht="95.25" customHeight="1" thickTop="1" thickBot="1" x14ac:dyDescent="0.25">
      <c r="A426" s="10">
        <v>613108420</v>
      </c>
      <c r="B426" s="16" t="s">
        <v>396</v>
      </c>
      <c r="C426" s="20" t="s">
        <v>1690</v>
      </c>
      <c r="D426" s="42" t="s">
        <v>1543</v>
      </c>
      <c r="E426" s="11" t="s">
        <v>396</v>
      </c>
      <c r="F426" s="11" t="s">
        <v>1376</v>
      </c>
      <c r="G426" s="42"/>
      <c r="H426" s="20">
        <v>49000</v>
      </c>
      <c r="I426" s="32">
        <f>3780409.2/1774840*49000</f>
        <v>104370</v>
      </c>
      <c r="J426" s="16" t="s">
        <v>1414</v>
      </c>
      <c r="K426" s="33">
        <v>43680</v>
      </c>
      <c r="L426" s="20" t="s">
        <v>1066</v>
      </c>
      <c r="M426" s="12" t="s">
        <v>1067</v>
      </c>
      <c r="N426" s="11" t="s">
        <v>380</v>
      </c>
      <c r="O426" s="75"/>
      <c r="P426" s="27"/>
      <c r="Q426" s="73"/>
      <c r="R426" s="72"/>
    </row>
    <row r="427" spans="1:18" s="45" customFormat="1" ht="72.599999999999994" customHeight="1" thickTop="1" thickBot="1" x14ac:dyDescent="0.25">
      <c r="A427" s="10">
        <v>613108421</v>
      </c>
      <c r="B427" s="16" t="s">
        <v>396</v>
      </c>
      <c r="C427" s="20" t="s">
        <v>1690</v>
      </c>
      <c r="D427" s="42" t="s">
        <v>1543</v>
      </c>
      <c r="E427" s="11" t="s">
        <v>396</v>
      </c>
      <c r="F427" s="11" t="s">
        <v>1376</v>
      </c>
      <c r="G427" s="42"/>
      <c r="H427" s="20">
        <v>49000</v>
      </c>
      <c r="I427" s="32">
        <f>3780409.2/1774840*49000</f>
        <v>104370</v>
      </c>
      <c r="J427" s="16" t="s">
        <v>1414</v>
      </c>
      <c r="K427" s="33">
        <v>43680</v>
      </c>
      <c r="L427" s="20" t="s">
        <v>1068</v>
      </c>
      <c r="M427" s="12" t="s">
        <v>1069</v>
      </c>
      <c r="N427" s="11" t="s">
        <v>380</v>
      </c>
      <c r="O427" s="75"/>
      <c r="P427" s="27"/>
      <c r="Q427" s="73"/>
      <c r="R427" s="72"/>
    </row>
    <row r="428" spans="1:18" s="45" customFormat="1" ht="70.150000000000006" customHeight="1" thickTop="1" thickBot="1" x14ac:dyDescent="0.25">
      <c r="A428" s="10">
        <v>613108422</v>
      </c>
      <c r="B428" s="16" t="s">
        <v>396</v>
      </c>
      <c r="C428" s="20" t="s">
        <v>1626</v>
      </c>
      <c r="D428" s="20" t="s">
        <v>1544</v>
      </c>
      <c r="E428" s="11" t="s">
        <v>396</v>
      </c>
      <c r="F428" s="11" t="s">
        <v>1376</v>
      </c>
      <c r="G428" s="20"/>
      <c r="H428" s="20">
        <v>62000</v>
      </c>
      <c r="I428" s="32">
        <f>4635878.97/2176469*62000</f>
        <v>132060</v>
      </c>
      <c r="J428" s="16" t="s">
        <v>1414</v>
      </c>
      <c r="K428" s="33">
        <v>43680</v>
      </c>
      <c r="L428" s="20" t="s">
        <v>1070</v>
      </c>
      <c r="M428" s="12" t="s">
        <v>1071</v>
      </c>
      <c r="N428" s="11" t="s">
        <v>380</v>
      </c>
      <c r="O428" s="75"/>
      <c r="P428" s="27"/>
      <c r="Q428" s="73"/>
      <c r="R428" s="72"/>
    </row>
    <row r="429" spans="1:18" s="45" customFormat="1" ht="68.45" customHeight="1" thickTop="1" thickBot="1" x14ac:dyDescent="0.25">
      <c r="A429" s="10">
        <v>613108423</v>
      </c>
      <c r="B429" s="16" t="s">
        <v>396</v>
      </c>
      <c r="C429" s="20" t="s">
        <v>1626</v>
      </c>
      <c r="D429" s="20" t="s">
        <v>1544</v>
      </c>
      <c r="E429" s="11" t="s">
        <v>396</v>
      </c>
      <c r="F429" s="11" t="s">
        <v>1376</v>
      </c>
      <c r="G429" s="20"/>
      <c r="H429" s="20">
        <v>62000</v>
      </c>
      <c r="I429" s="32">
        <f>4635878.97/2176469*62000</f>
        <v>132060</v>
      </c>
      <c r="J429" s="16" t="s">
        <v>1414</v>
      </c>
      <c r="K429" s="33">
        <v>43687</v>
      </c>
      <c r="L429" s="20" t="s">
        <v>1072</v>
      </c>
      <c r="M429" s="12" t="s">
        <v>1073</v>
      </c>
      <c r="N429" s="11" t="s">
        <v>380</v>
      </c>
      <c r="O429" s="75"/>
      <c r="P429" s="27"/>
      <c r="Q429" s="73"/>
      <c r="R429" s="72"/>
    </row>
    <row r="430" spans="1:18" s="45" customFormat="1" ht="65.45" customHeight="1" thickTop="1" thickBot="1" x14ac:dyDescent="0.25">
      <c r="A430" s="10">
        <v>613108424</v>
      </c>
      <c r="B430" s="16" t="s">
        <v>396</v>
      </c>
      <c r="C430" s="20" t="s">
        <v>1690</v>
      </c>
      <c r="D430" s="42" t="s">
        <v>1543</v>
      </c>
      <c r="E430" s="11" t="s">
        <v>396</v>
      </c>
      <c r="F430" s="11" t="s">
        <v>1376</v>
      </c>
      <c r="G430" s="42"/>
      <c r="H430" s="20">
        <v>49000</v>
      </c>
      <c r="I430" s="32">
        <f>3780409.2/1774840*49000</f>
        <v>104370</v>
      </c>
      <c r="J430" s="16" t="s">
        <v>1414</v>
      </c>
      <c r="K430" s="33">
        <v>43687</v>
      </c>
      <c r="L430" s="20" t="s">
        <v>1074</v>
      </c>
      <c r="M430" s="12" t="s">
        <v>1075</v>
      </c>
      <c r="N430" s="11" t="s">
        <v>380</v>
      </c>
      <c r="O430" s="75"/>
      <c r="P430" s="27"/>
      <c r="Q430" s="73"/>
      <c r="R430" s="72"/>
    </row>
    <row r="431" spans="1:18" s="45" customFormat="1" ht="69" customHeight="1" thickTop="1" thickBot="1" x14ac:dyDescent="0.25">
      <c r="A431" s="10">
        <v>613108425</v>
      </c>
      <c r="B431" s="16" t="s">
        <v>396</v>
      </c>
      <c r="C431" s="20" t="s">
        <v>1691</v>
      </c>
      <c r="D431" s="42" t="s">
        <v>1460</v>
      </c>
      <c r="E431" s="11" t="s">
        <v>396</v>
      </c>
      <c r="F431" s="11" t="s">
        <v>1376</v>
      </c>
      <c r="G431" s="42"/>
      <c r="H431" s="20">
        <v>53300</v>
      </c>
      <c r="I431" s="32">
        <f>5250430.83/2464991*53300</f>
        <v>113529</v>
      </c>
      <c r="J431" s="16" t="s">
        <v>1414</v>
      </c>
      <c r="K431" s="33">
        <v>43691</v>
      </c>
      <c r="L431" s="20" t="s">
        <v>1076</v>
      </c>
      <c r="M431" s="12" t="s">
        <v>1077</v>
      </c>
      <c r="N431" s="11" t="s">
        <v>380</v>
      </c>
      <c r="O431" s="75"/>
      <c r="P431" s="27"/>
      <c r="Q431" s="145"/>
      <c r="R431" s="72"/>
    </row>
    <row r="432" spans="1:18" s="45" customFormat="1" ht="63.6" customHeight="1" thickTop="1" thickBot="1" x14ac:dyDescent="0.25">
      <c r="A432" s="10">
        <v>613108426</v>
      </c>
      <c r="B432" s="16" t="s">
        <v>396</v>
      </c>
      <c r="C432" s="20" t="s">
        <v>1691</v>
      </c>
      <c r="D432" s="42" t="s">
        <v>1460</v>
      </c>
      <c r="E432" s="11" t="s">
        <v>396</v>
      </c>
      <c r="F432" s="11" t="s">
        <v>1376</v>
      </c>
      <c r="G432" s="42"/>
      <c r="H432" s="20">
        <v>53300</v>
      </c>
      <c r="I432" s="32">
        <f>5250430.83/2464991*53300</f>
        <v>113529</v>
      </c>
      <c r="J432" s="16" t="s">
        <v>1414</v>
      </c>
      <c r="K432" s="33">
        <v>43691</v>
      </c>
      <c r="L432" s="20" t="s">
        <v>1078</v>
      </c>
      <c r="M432" s="12" t="s">
        <v>1079</v>
      </c>
      <c r="N432" s="11" t="s">
        <v>380</v>
      </c>
      <c r="O432" s="75"/>
      <c r="P432" s="27"/>
      <c r="Q432" s="148"/>
      <c r="R432" s="74"/>
    </row>
    <row r="433" spans="1:18" s="46" customFormat="1" ht="63" customHeight="1" thickTop="1" thickBot="1" x14ac:dyDescent="0.25">
      <c r="A433" s="10">
        <v>613108427</v>
      </c>
      <c r="B433" s="19" t="s">
        <v>396</v>
      </c>
      <c r="C433" s="25" t="s">
        <v>1692</v>
      </c>
      <c r="D433" s="48" t="s">
        <v>1454</v>
      </c>
      <c r="E433" s="11" t="s">
        <v>396</v>
      </c>
      <c r="F433" s="11" t="s">
        <v>1376</v>
      </c>
      <c r="G433" s="48"/>
      <c r="H433" s="25">
        <v>49000</v>
      </c>
      <c r="I433" s="49">
        <f>2100103.32/985964*49000</f>
        <v>104370</v>
      </c>
      <c r="J433" s="16" t="s">
        <v>1414</v>
      </c>
      <c r="K433" s="50">
        <v>43732</v>
      </c>
      <c r="L433" s="25" t="s">
        <v>1080</v>
      </c>
      <c r="M433" s="51" t="s">
        <v>1081</v>
      </c>
      <c r="N433" s="52" t="s">
        <v>380</v>
      </c>
      <c r="O433" s="76"/>
      <c r="P433" s="38"/>
      <c r="Q433" s="145"/>
      <c r="R433" s="53"/>
    </row>
    <row r="434" spans="1:18" s="46" customFormat="1" ht="64.900000000000006" customHeight="1" thickTop="1" thickBot="1" x14ac:dyDescent="0.25">
      <c r="A434" s="10">
        <v>613108428</v>
      </c>
      <c r="B434" s="19" t="s">
        <v>396</v>
      </c>
      <c r="C434" s="25" t="s">
        <v>1692</v>
      </c>
      <c r="D434" s="48" t="s">
        <v>1454</v>
      </c>
      <c r="E434" s="11" t="s">
        <v>396</v>
      </c>
      <c r="F434" s="11" t="s">
        <v>1376</v>
      </c>
      <c r="G434" s="48"/>
      <c r="H434" s="25">
        <v>49000</v>
      </c>
      <c r="I434" s="49">
        <f>2100103.32/985964*49000</f>
        <v>104370</v>
      </c>
      <c r="J434" s="16" t="s">
        <v>1414</v>
      </c>
      <c r="K434" s="50">
        <v>43732</v>
      </c>
      <c r="L434" s="25" t="s">
        <v>1082</v>
      </c>
      <c r="M434" s="51" t="s">
        <v>1083</v>
      </c>
      <c r="N434" s="52" t="s">
        <v>380</v>
      </c>
      <c r="O434" s="76"/>
      <c r="P434" s="38"/>
      <c r="Q434" s="148"/>
      <c r="R434" s="53"/>
    </row>
    <row r="435" spans="1:18" s="46" customFormat="1" ht="63" customHeight="1" thickTop="1" thickBot="1" x14ac:dyDescent="0.25">
      <c r="A435" s="10">
        <v>613108429</v>
      </c>
      <c r="B435" s="19" t="s">
        <v>396</v>
      </c>
      <c r="C435" s="25" t="s">
        <v>1692</v>
      </c>
      <c r="D435" s="48" t="s">
        <v>1454</v>
      </c>
      <c r="E435" s="11" t="s">
        <v>396</v>
      </c>
      <c r="F435" s="11" t="s">
        <v>1376</v>
      </c>
      <c r="G435" s="48"/>
      <c r="H435" s="25">
        <v>49000</v>
      </c>
      <c r="I435" s="49">
        <f>2100103.32/985964*49000</f>
        <v>104370</v>
      </c>
      <c r="J435" s="16" t="s">
        <v>1414</v>
      </c>
      <c r="K435" s="50">
        <v>43733</v>
      </c>
      <c r="L435" s="25" t="s">
        <v>1084</v>
      </c>
      <c r="M435" s="51" t="s">
        <v>1085</v>
      </c>
      <c r="N435" s="52" t="s">
        <v>380</v>
      </c>
      <c r="O435" s="76"/>
      <c r="P435" s="38"/>
      <c r="Q435" s="145"/>
      <c r="R435" s="53"/>
    </row>
    <row r="436" spans="1:18" s="46" customFormat="1" ht="62.45" customHeight="1" thickTop="1" thickBot="1" x14ac:dyDescent="0.25">
      <c r="A436" s="10">
        <v>613108430</v>
      </c>
      <c r="B436" s="19" t="s">
        <v>396</v>
      </c>
      <c r="C436" s="25" t="s">
        <v>1693</v>
      </c>
      <c r="D436" s="48" t="s">
        <v>1378</v>
      </c>
      <c r="E436" s="11" t="s">
        <v>396</v>
      </c>
      <c r="F436" s="11" t="s">
        <v>1376</v>
      </c>
      <c r="G436" s="48"/>
      <c r="H436" s="25">
        <v>49000</v>
      </c>
      <c r="I436" s="49">
        <f>4563697.53/2142581*49000</f>
        <v>104370.00000000001</v>
      </c>
      <c r="J436" s="16" t="s">
        <v>1414</v>
      </c>
      <c r="K436" s="50">
        <v>43734</v>
      </c>
      <c r="L436" s="25" t="s">
        <v>1086</v>
      </c>
      <c r="M436" s="51" t="s">
        <v>1087</v>
      </c>
      <c r="N436" s="52" t="s">
        <v>380</v>
      </c>
      <c r="O436" s="76"/>
      <c r="P436" s="38"/>
      <c r="Q436" s="148"/>
      <c r="R436" s="53"/>
    </row>
    <row r="437" spans="1:18" s="46" customFormat="1" ht="59.45" customHeight="1" thickTop="1" thickBot="1" x14ac:dyDescent="0.25">
      <c r="A437" s="10">
        <v>613108431</v>
      </c>
      <c r="B437" s="19" t="s">
        <v>396</v>
      </c>
      <c r="C437" s="25" t="s">
        <v>1694</v>
      </c>
      <c r="D437" s="48" t="s">
        <v>1377</v>
      </c>
      <c r="E437" s="11" t="s">
        <v>396</v>
      </c>
      <c r="F437" s="11" t="s">
        <v>1376</v>
      </c>
      <c r="G437" s="48"/>
      <c r="H437" s="25">
        <v>56000</v>
      </c>
      <c r="I437" s="49">
        <f>5383093.62/2527274*56000</f>
        <v>119280</v>
      </c>
      <c r="J437" s="16" t="s">
        <v>1414</v>
      </c>
      <c r="K437" s="50">
        <v>43734</v>
      </c>
      <c r="L437" s="25" t="s">
        <v>1088</v>
      </c>
      <c r="M437" s="51" t="s">
        <v>1089</v>
      </c>
      <c r="N437" s="52" t="s">
        <v>380</v>
      </c>
      <c r="O437" s="76"/>
      <c r="P437" s="38"/>
      <c r="Q437" s="145"/>
      <c r="R437" s="53"/>
    </row>
    <row r="438" spans="1:18" s="46" customFormat="1" ht="57" customHeight="1" thickTop="1" thickBot="1" x14ac:dyDescent="0.25">
      <c r="A438" s="10">
        <v>613108432</v>
      </c>
      <c r="B438" s="19" t="s">
        <v>396</v>
      </c>
      <c r="C438" s="25" t="s">
        <v>1693</v>
      </c>
      <c r="D438" s="48" t="s">
        <v>1378</v>
      </c>
      <c r="E438" s="11" t="s">
        <v>396</v>
      </c>
      <c r="F438" s="11" t="s">
        <v>1376</v>
      </c>
      <c r="G438" s="48"/>
      <c r="H438" s="25">
        <v>49000</v>
      </c>
      <c r="I438" s="49">
        <f>4563697.53/2142581*49000</f>
        <v>104370.00000000001</v>
      </c>
      <c r="J438" s="16" t="s">
        <v>1414</v>
      </c>
      <c r="K438" s="50">
        <v>43734</v>
      </c>
      <c r="L438" s="25" t="s">
        <v>1090</v>
      </c>
      <c r="M438" s="51" t="s">
        <v>1091</v>
      </c>
      <c r="N438" s="52" t="s">
        <v>380</v>
      </c>
      <c r="O438" s="76"/>
      <c r="P438" s="38"/>
      <c r="Q438" s="148"/>
      <c r="R438" s="53"/>
    </row>
    <row r="439" spans="1:18" s="46" customFormat="1" ht="58.15" customHeight="1" thickTop="1" thickBot="1" x14ac:dyDescent="0.25">
      <c r="A439" s="10">
        <v>613108433</v>
      </c>
      <c r="B439" s="19" t="s">
        <v>396</v>
      </c>
      <c r="C439" s="25" t="s">
        <v>1694</v>
      </c>
      <c r="D439" s="48" t="s">
        <v>1377</v>
      </c>
      <c r="E439" s="11" t="s">
        <v>396</v>
      </c>
      <c r="F439" s="11" t="s">
        <v>1376</v>
      </c>
      <c r="G439" s="48"/>
      <c r="H439" s="25">
        <v>56000</v>
      </c>
      <c r="I439" s="49">
        <f>5383093.62/2527274*56000</f>
        <v>119280</v>
      </c>
      <c r="J439" s="16" t="s">
        <v>1414</v>
      </c>
      <c r="K439" s="50">
        <v>43734</v>
      </c>
      <c r="L439" s="25" t="s">
        <v>1092</v>
      </c>
      <c r="M439" s="51" t="s">
        <v>1093</v>
      </c>
      <c r="N439" s="52" t="s">
        <v>380</v>
      </c>
      <c r="O439" s="76"/>
      <c r="P439" s="38"/>
      <c r="Q439" s="145"/>
      <c r="R439" s="53"/>
    </row>
    <row r="440" spans="1:18" s="46" customFormat="1" ht="73.900000000000006" customHeight="1" thickTop="1" thickBot="1" x14ac:dyDescent="0.25">
      <c r="A440" s="10">
        <v>613108434</v>
      </c>
      <c r="B440" s="19" t="s">
        <v>396</v>
      </c>
      <c r="C440" s="20" t="s">
        <v>1691</v>
      </c>
      <c r="D440" s="42" t="s">
        <v>1460</v>
      </c>
      <c r="E440" s="11" t="s">
        <v>396</v>
      </c>
      <c r="F440" s="11" t="s">
        <v>1376</v>
      </c>
      <c r="G440" s="42"/>
      <c r="H440" s="20">
        <v>53300</v>
      </c>
      <c r="I440" s="32">
        <f>5250430.83/2464991*53300</f>
        <v>113529</v>
      </c>
      <c r="J440" s="16" t="s">
        <v>1414</v>
      </c>
      <c r="K440" s="50">
        <v>43746</v>
      </c>
      <c r="L440" s="25" t="s">
        <v>1094</v>
      </c>
      <c r="M440" s="51" t="s">
        <v>1095</v>
      </c>
      <c r="N440" s="52" t="s">
        <v>380</v>
      </c>
      <c r="O440" s="76"/>
      <c r="P440" s="38"/>
      <c r="Q440" s="148"/>
      <c r="R440" s="53"/>
    </row>
    <row r="441" spans="1:18" s="46" customFormat="1" ht="55.15" customHeight="1" thickTop="1" thickBot="1" x14ac:dyDescent="0.25">
      <c r="A441" s="10">
        <v>613108435</v>
      </c>
      <c r="B441" s="19" t="s">
        <v>396</v>
      </c>
      <c r="C441" s="25" t="s">
        <v>1624</v>
      </c>
      <c r="D441" s="48" t="s">
        <v>1419</v>
      </c>
      <c r="E441" s="11" t="s">
        <v>396</v>
      </c>
      <c r="F441" s="11" t="s">
        <v>1376</v>
      </c>
      <c r="G441" s="48"/>
      <c r="H441" s="25">
        <v>22000</v>
      </c>
      <c r="I441" s="49">
        <f>1797333.5/1159570*22000</f>
        <v>34100</v>
      </c>
      <c r="J441" s="16" t="s">
        <v>1414</v>
      </c>
      <c r="K441" s="50">
        <v>43753</v>
      </c>
      <c r="L441" s="25" t="s">
        <v>1096</v>
      </c>
      <c r="M441" s="51" t="s">
        <v>1097</v>
      </c>
      <c r="N441" s="52" t="s">
        <v>380</v>
      </c>
      <c r="O441" s="76"/>
      <c r="P441" s="38"/>
      <c r="Q441" s="145"/>
      <c r="R441" s="53"/>
    </row>
    <row r="442" spans="1:18" s="46" customFormat="1" ht="56.45" customHeight="1" thickTop="1" thickBot="1" x14ac:dyDescent="0.25">
      <c r="A442" s="10">
        <v>613108436</v>
      </c>
      <c r="B442" s="19" t="s">
        <v>396</v>
      </c>
      <c r="C442" s="25" t="s">
        <v>1624</v>
      </c>
      <c r="D442" s="48" t="s">
        <v>1417</v>
      </c>
      <c r="E442" s="11" t="s">
        <v>396</v>
      </c>
      <c r="F442" s="11" t="s">
        <v>1376</v>
      </c>
      <c r="G442" s="48"/>
      <c r="H442" s="25">
        <v>39000</v>
      </c>
      <c r="I442" s="49">
        <f>3252927.65/2098663*39000</f>
        <v>60450</v>
      </c>
      <c r="J442" s="16" t="s">
        <v>1414</v>
      </c>
      <c r="K442" s="50">
        <v>43753</v>
      </c>
      <c r="L442" s="25" t="s">
        <v>1099</v>
      </c>
      <c r="M442" s="51" t="s">
        <v>1100</v>
      </c>
      <c r="N442" s="52" t="s">
        <v>380</v>
      </c>
      <c r="O442" s="76"/>
      <c r="P442" s="38"/>
      <c r="Q442" s="148"/>
      <c r="R442" s="53"/>
    </row>
    <row r="443" spans="1:18" s="46" customFormat="1" ht="62.45" customHeight="1" thickTop="1" thickBot="1" x14ac:dyDescent="0.25">
      <c r="A443" s="10">
        <v>613108437</v>
      </c>
      <c r="B443" s="19" t="s">
        <v>396</v>
      </c>
      <c r="C443" s="25" t="s">
        <v>1624</v>
      </c>
      <c r="D443" s="48" t="s">
        <v>1416</v>
      </c>
      <c r="E443" s="11" t="s">
        <v>396</v>
      </c>
      <c r="F443" s="11" t="s">
        <v>1376</v>
      </c>
      <c r="G443" s="48"/>
      <c r="H443" s="25">
        <v>12000</v>
      </c>
      <c r="I443" s="49">
        <f>981080.25/632955*12000</f>
        <v>18600</v>
      </c>
      <c r="J443" s="16" t="s">
        <v>1414</v>
      </c>
      <c r="K443" s="50">
        <v>43753</v>
      </c>
      <c r="L443" s="25" t="s">
        <v>1098</v>
      </c>
      <c r="M443" s="51" t="s">
        <v>1101</v>
      </c>
      <c r="N443" s="52" t="s">
        <v>380</v>
      </c>
      <c r="O443" s="76"/>
      <c r="P443" s="38"/>
      <c r="Q443" s="145"/>
      <c r="R443" s="55"/>
    </row>
    <row r="444" spans="1:18" s="46" customFormat="1" ht="66.599999999999994" customHeight="1" thickTop="1" thickBot="1" x14ac:dyDescent="0.25">
      <c r="A444" s="10">
        <v>613108438</v>
      </c>
      <c r="B444" s="19" t="s">
        <v>396</v>
      </c>
      <c r="C444" s="25" t="s">
        <v>1624</v>
      </c>
      <c r="D444" s="48" t="s">
        <v>1419</v>
      </c>
      <c r="E444" s="11" t="s">
        <v>396</v>
      </c>
      <c r="F444" s="11" t="s">
        <v>1376</v>
      </c>
      <c r="G444" s="48"/>
      <c r="H444" s="25">
        <v>22000</v>
      </c>
      <c r="I444" s="49">
        <f>1797333.5/1159570*22000</f>
        <v>34100</v>
      </c>
      <c r="J444" s="16" t="s">
        <v>1414</v>
      </c>
      <c r="K444" s="50">
        <v>43756</v>
      </c>
      <c r="L444" s="25" t="s">
        <v>1102</v>
      </c>
      <c r="M444" s="51" t="s">
        <v>1103</v>
      </c>
      <c r="N444" s="52" t="s">
        <v>380</v>
      </c>
      <c r="O444" s="76"/>
      <c r="P444" s="38"/>
      <c r="Q444" s="148"/>
      <c r="R444" s="54"/>
    </row>
    <row r="445" spans="1:18" s="46" customFormat="1" ht="66.599999999999994" customHeight="1" thickTop="1" thickBot="1" x14ac:dyDescent="0.25">
      <c r="A445" s="10">
        <v>613108439</v>
      </c>
      <c r="B445" s="19" t="s">
        <v>396</v>
      </c>
      <c r="C445" s="25" t="s">
        <v>1624</v>
      </c>
      <c r="D445" s="48" t="s">
        <v>1417</v>
      </c>
      <c r="E445" s="11" t="s">
        <v>396</v>
      </c>
      <c r="F445" s="11" t="s">
        <v>1376</v>
      </c>
      <c r="G445" s="48"/>
      <c r="H445" s="25">
        <v>39000</v>
      </c>
      <c r="I445" s="49">
        <f>3252927.65/2098663*39000</f>
        <v>60450</v>
      </c>
      <c r="J445" s="16" t="s">
        <v>1414</v>
      </c>
      <c r="K445" s="50">
        <v>43755</v>
      </c>
      <c r="L445" s="25" t="s">
        <v>1104</v>
      </c>
      <c r="M445" s="51" t="s">
        <v>1105</v>
      </c>
      <c r="N445" s="52" t="s">
        <v>380</v>
      </c>
      <c r="O445" s="76"/>
      <c r="P445" s="38"/>
      <c r="Q445" s="145"/>
      <c r="R445" s="54"/>
    </row>
    <row r="446" spans="1:18" s="46" customFormat="1" ht="63" customHeight="1" thickTop="1" thickBot="1" x14ac:dyDescent="0.25">
      <c r="A446" s="10">
        <v>613108440</v>
      </c>
      <c r="B446" s="19" t="s">
        <v>396</v>
      </c>
      <c r="C446" s="25" t="s">
        <v>1624</v>
      </c>
      <c r="D446" s="48" t="s">
        <v>1419</v>
      </c>
      <c r="E446" s="11" t="s">
        <v>396</v>
      </c>
      <c r="F446" s="11" t="s">
        <v>1376</v>
      </c>
      <c r="G446" s="48"/>
      <c r="H446" s="25">
        <v>22000</v>
      </c>
      <c r="I446" s="49">
        <f>1797333.5/1159570*22000</f>
        <v>34100</v>
      </c>
      <c r="J446" s="16" t="s">
        <v>1414</v>
      </c>
      <c r="K446" s="50">
        <v>43755</v>
      </c>
      <c r="L446" s="25" t="s">
        <v>1106</v>
      </c>
      <c r="M446" s="51" t="s">
        <v>1107</v>
      </c>
      <c r="N446" s="52" t="s">
        <v>380</v>
      </c>
      <c r="O446" s="76"/>
      <c r="P446" s="38"/>
      <c r="Q446" s="148"/>
      <c r="R446" s="54"/>
    </row>
    <row r="447" spans="1:18" s="46" customFormat="1" ht="61.15" customHeight="1" thickTop="1" thickBot="1" x14ac:dyDescent="0.25">
      <c r="A447" s="10">
        <v>613108441</v>
      </c>
      <c r="B447" s="19" t="s">
        <v>396</v>
      </c>
      <c r="C447" s="25" t="s">
        <v>1624</v>
      </c>
      <c r="D447" s="48" t="s">
        <v>1417</v>
      </c>
      <c r="E447" s="11" t="s">
        <v>396</v>
      </c>
      <c r="F447" s="11" t="s">
        <v>1376</v>
      </c>
      <c r="G447" s="48"/>
      <c r="H447" s="25">
        <v>39000</v>
      </c>
      <c r="I447" s="49">
        <f>3252927.65/2098663*39000</f>
        <v>60450</v>
      </c>
      <c r="J447" s="16" t="s">
        <v>1414</v>
      </c>
      <c r="K447" s="50">
        <v>43755</v>
      </c>
      <c r="L447" s="25" t="s">
        <v>1108</v>
      </c>
      <c r="M447" s="51" t="s">
        <v>1109</v>
      </c>
      <c r="N447" s="52" t="s">
        <v>380</v>
      </c>
      <c r="O447" s="76"/>
      <c r="P447" s="38"/>
      <c r="Q447" s="145"/>
      <c r="R447" s="54"/>
    </row>
    <row r="448" spans="1:18" s="46" customFormat="1" ht="62.45" customHeight="1" thickTop="1" thickBot="1" x14ac:dyDescent="0.25">
      <c r="A448" s="10">
        <v>613108442</v>
      </c>
      <c r="B448" s="19" t="s">
        <v>396</v>
      </c>
      <c r="C448" s="25" t="s">
        <v>1624</v>
      </c>
      <c r="D448" s="48" t="s">
        <v>1419</v>
      </c>
      <c r="E448" s="11" t="s">
        <v>396</v>
      </c>
      <c r="F448" s="11" t="s">
        <v>1376</v>
      </c>
      <c r="G448" s="48"/>
      <c r="H448" s="25">
        <v>22000</v>
      </c>
      <c r="I448" s="49">
        <f>1797333.5/1159570*22000</f>
        <v>34100</v>
      </c>
      <c r="J448" s="16" t="s">
        <v>1414</v>
      </c>
      <c r="K448" s="50">
        <v>43755</v>
      </c>
      <c r="L448" s="25" t="s">
        <v>1110</v>
      </c>
      <c r="M448" s="51" t="s">
        <v>1111</v>
      </c>
      <c r="N448" s="52" t="s">
        <v>380</v>
      </c>
      <c r="O448" s="76"/>
      <c r="P448" s="38"/>
      <c r="Q448" s="148"/>
      <c r="R448" s="54"/>
    </row>
    <row r="449" spans="1:18" s="46" customFormat="1" ht="56.45" customHeight="1" thickTop="1" thickBot="1" x14ac:dyDescent="0.25">
      <c r="A449" s="10">
        <v>613108443</v>
      </c>
      <c r="B449" s="19" t="s">
        <v>396</v>
      </c>
      <c r="C449" s="25" t="s">
        <v>1624</v>
      </c>
      <c r="D449" s="48" t="s">
        <v>1417</v>
      </c>
      <c r="E449" s="11" t="s">
        <v>396</v>
      </c>
      <c r="F449" s="11" t="s">
        <v>1376</v>
      </c>
      <c r="G449" s="48"/>
      <c r="H449" s="25">
        <v>39000</v>
      </c>
      <c r="I449" s="49">
        <f>3252927.65/2098663*39000</f>
        <v>60450</v>
      </c>
      <c r="J449" s="16" t="s">
        <v>1414</v>
      </c>
      <c r="K449" s="50">
        <v>43755</v>
      </c>
      <c r="L449" s="25" t="s">
        <v>1112</v>
      </c>
      <c r="M449" s="51" t="s">
        <v>1113</v>
      </c>
      <c r="N449" s="52" t="s">
        <v>380</v>
      </c>
      <c r="O449" s="76"/>
      <c r="P449" s="38"/>
      <c r="Q449" s="145"/>
      <c r="R449" s="54"/>
    </row>
    <row r="450" spans="1:18" s="46" customFormat="1" ht="67.150000000000006" customHeight="1" thickTop="1" thickBot="1" x14ac:dyDescent="0.25">
      <c r="A450" s="10">
        <v>613108444</v>
      </c>
      <c r="B450" s="19" t="s">
        <v>396</v>
      </c>
      <c r="C450" s="25" t="s">
        <v>1624</v>
      </c>
      <c r="D450" s="48" t="s">
        <v>1419</v>
      </c>
      <c r="E450" s="11" t="s">
        <v>396</v>
      </c>
      <c r="F450" s="11" t="s">
        <v>1376</v>
      </c>
      <c r="G450" s="48"/>
      <c r="H450" s="25">
        <v>22000</v>
      </c>
      <c r="I450" s="49">
        <f>1797333.5/1159570*22000</f>
        <v>34100</v>
      </c>
      <c r="J450" s="16" t="s">
        <v>1414</v>
      </c>
      <c r="K450" s="50">
        <v>43755</v>
      </c>
      <c r="L450" s="25" t="s">
        <v>1114</v>
      </c>
      <c r="M450" s="51" t="s">
        <v>1115</v>
      </c>
      <c r="N450" s="52" t="s">
        <v>380</v>
      </c>
      <c r="O450" s="76"/>
      <c r="P450" s="38"/>
      <c r="Q450" s="148"/>
      <c r="R450" s="54"/>
    </row>
    <row r="451" spans="1:18" s="46" customFormat="1" ht="60" customHeight="1" thickTop="1" thickBot="1" x14ac:dyDescent="0.25">
      <c r="A451" s="10">
        <v>613108445</v>
      </c>
      <c r="B451" s="19" t="s">
        <v>396</v>
      </c>
      <c r="C451" s="25" t="s">
        <v>1624</v>
      </c>
      <c r="D451" s="48" t="s">
        <v>1417</v>
      </c>
      <c r="E451" s="11" t="s">
        <v>396</v>
      </c>
      <c r="F451" s="11" t="s">
        <v>1376</v>
      </c>
      <c r="G451" s="48"/>
      <c r="H451" s="25">
        <v>39000</v>
      </c>
      <c r="I451" s="49">
        <f>3252927.65/2098663*39000</f>
        <v>60450</v>
      </c>
      <c r="J451" s="16" t="s">
        <v>1414</v>
      </c>
      <c r="K451" s="50">
        <v>43755</v>
      </c>
      <c r="L451" s="25" t="s">
        <v>1116</v>
      </c>
      <c r="M451" s="51" t="s">
        <v>1117</v>
      </c>
      <c r="N451" s="52" t="s">
        <v>380</v>
      </c>
      <c r="O451" s="76"/>
      <c r="P451" s="38"/>
      <c r="Q451" s="145"/>
      <c r="R451" s="54"/>
    </row>
    <row r="452" spans="1:18" s="46" customFormat="1" ht="54" customHeight="1" thickTop="1" thickBot="1" x14ac:dyDescent="0.25">
      <c r="A452" s="10">
        <v>613108446</v>
      </c>
      <c r="B452" s="19" t="s">
        <v>396</v>
      </c>
      <c r="C452" s="25" t="s">
        <v>1624</v>
      </c>
      <c r="D452" s="48" t="s">
        <v>1419</v>
      </c>
      <c r="E452" s="11" t="s">
        <v>396</v>
      </c>
      <c r="F452" s="11" t="s">
        <v>1376</v>
      </c>
      <c r="G452" s="48"/>
      <c r="H452" s="25">
        <v>22000</v>
      </c>
      <c r="I452" s="49">
        <f>1797333.5/1159570*22000</f>
        <v>34100</v>
      </c>
      <c r="J452" s="16" t="s">
        <v>1414</v>
      </c>
      <c r="K452" s="50">
        <v>43755</v>
      </c>
      <c r="L452" s="25" t="s">
        <v>1118</v>
      </c>
      <c r="M452" s="51" t="s">
        <v>1119</v>
      </c>
      <c r="N452" s="52" t="s">
        <v>380</v>
      </c>
      <c r="O452" s="76"/>
      <c r="P452" s="38"/>
      <c r="Q452" s="148"/>
      <c r="R452" s="54"/>
    </row>
    <row r="453" spans="1:18" s="46" customFormat="1" ht="58.9" customHeight="1" thickTop="1" thickBot="1" x14ac:dyDescent="0.25">
      <c r="A453" s="10">
        <v>613108447</v>
      </c>
      <c r="B453" s="19" t="s">
        <v>396</v>
      </c>
      <c r="C453" s="25" t="s">
        <v>1624</v>
      </c>
      <c r="D453" s="48" t="s">
        <v>1417</v>
      </c>
      <c r="E453" s="11" t="s">
        <v>396</v>
      </c>
      <c r="F453" s="11" t="s">
        <v>1376</v>
      </c>
      <c r="G453" s="48"/>
      <c r="H453" s="25">
        <v>39000</v>
      </c>
      <c r="I453" s="49">
        <f>3252927.65/2098663*39000</f>
        <v>60450</v>
      </c>
      <c r="J453" s="16" t="s">
        <v>1414</v>
      </c>
      <c r="K453" s="50">
        <v>43755</v>
      </c>
      <c r="L453" s="25" t="s">
        <v>1120</v>
      </c>
      <c r="M453" s="51" t="s">
        <v>1121</v>
      </c>
      <c r="N453" s="52" t="s">
        <v>380</v>
      </c>
      <c r="O453" s="76"/>
      <c r="P453" s="38"/>
      <c r="Q453" s="145"/>
      <c r="R453" s="54"/>
    </row>
    <row r="454" spans="1:18" s="46" customFormat="1" ht="67.150000000000006" customHeight="1" thickTop="1" thickBot="1" x14ac:dyDescent="0.25">
      <c r="A454" s="10">
        <v>613108448</v>
      </c>
      <c r="B454" s="19" t="s">
        <v>396</v>
      </c>
      <c r="C454" s="25" t="s">
        <v>1624</v>
      </c>
      <c r="D454" s="48" t="s">
        <v>1419</v>
      </c>
      <c r="E454" s="11" t="s">
        <v>396</v>
      </c>
      <c r="F454" s="11" t="s">
        <v>1376</v>
      </c>
      <c r="G454" s="48"/>
      <c r="H454" s="25">
        <v>22000</v>
      </c>
      <c r="I454" s="49">
        <f>1797333.5/1159570*22000</f>
        <v>34100</v>
      </c>
      <c r="J454" s="16" t="s">
        <v>1414</v>
      </c>
      <c r="K454" s="50">
        <v>43756</v>
      </c>
      <c r="L454" s="25" t="s">
        <v>1122</v>
      </c>
      <c r="M454" s="51" t="s">
        <v>1123</v>
      </c>
      <c r="N454" s="52" t="s">
        <v>380</v>
      </c>
      <c r="O454" s="76"/>
      <c r="P454" s="38"/>
      <c r="Q454" s="148"/>
      <c r="R454" s="54"/>
    </row>
    <row r="455" spans="1:18" s="46" customFormat="1" ht="56.45" customHeight="1" thickTop="1" thickBot="1" x14ac:dyDescent="0.25">
      <c r="A455" s="10">
        <v>613108449</v>
      </c>
      <c r="B455" s="19" t="s">
        <v>396</v>
      </c>
      <c r="C455" s="25" t="s">
        <v>1624</v>
      </c>
      <c r="D455" s="48" t="s">
        <v>1419</v>
      </c>
      <c r="E455" s="11" t="s">
        <v>396</v>
      </c>
      <c r="F455" s="11" t="s">
        <v>1376</v>
      </c>
      <c r="G455" s="48"/>
      <c r="H455" s="25">
        <v>22000</v>
      </c>
      <c r="I455" s="49">
        <f>1797333.5/1159570*22000</f>
        <v>34100</v>
      </c>
      <c r="J455" s="16" t="s">
        <v>1414</v>
      </c>
      <c r="K455" s="50">
        <v>43756</v>
      </c>
      <c r="L455" s="25" t="s">
        <v>1125</v>
      </c>
      <c r="M455" s="51" t="s">
        <v>1126</v>
      </c>
      <c r="N455" s="52" t="s">
        <v>380</v>
      </c>
      <c r="O455" s="76"/>
      <c r="P455" s="38"/>
      <c r="Q455" s="145"/>
      <c r="R455" s="54"/>
    </row>
    <row r="456" spans="1:18" s="46" customFormat="1" ht="60.6" customHeight="1" thickTop="1" thickBot="1" x14ac:dyDescent="0.25">
      <c r="A456" s="10">
        <v>613108450</v>
      </c>
      <c r="B456" s="19" t="s">
        <v>396</v>
      </c>
      <c r="C456" s="25" t="s">
        <v>1624</v>
      </c>
      <c r="D456" s="48" t="s">
        <v>1417</v>
      </c>
      <c r="E456" s="11" t="s">
        <v>396</v>
      </c>
      <c r="F456" s="11" t="s">
        <v>1376</v>
      </c>
      <c r="G456" s="48"/>
      <c r="H456" s="25">
        <v>39000</v>
      </c>
      <c r="I456" s="49">
        <f>3252927.65/2098663*39000</f>
        <v>60450</v>
      </c>
      <c r="J456" s="16" t="s">
        <v>1414</v>
      </c>
      <c r="K456" s="50">
        <v>43756</v>
      </c>
      <c r="L456" s="25" t="s">
        <v>1128</v>
      </c>
      <c r="M456" s="51" t="s">
        <v>1129</v>
      </c>
      <c r="N456" s="52" t="s">
        <v>380</v>
      </c>
      <c r="O456" s="76"/>
      <c r="P456" s="38"/>
      <c r="Q456" s="148"/>
      <c r="R456" s="54"/>
    </row>
    <row r="457" spans="1:18" s="46" customFormat="1" ht="56.45" customHeight="1" thickTop="1" thickBot="1" x14ac:dyDescent="0.25">
      <c r="A457" s="10">
        <v>613108451</v>
      </c>
      <c r="B457" s="19" t="s">
        <v>396</v>
      </c>
      <c r="C457" s="25" t="s">
        <v>1624</v>
      </c>
      <c r="D457" s="48" t="s">
        <v>1416</v>
      </c>
      <c r="E457" s="11" t="s">
        <v>396</v>
      </c>
      <c r="F457" s="11" t="s">
        <v>1376</v>
      </c>
      <c r="G457" s="48"/>
      <c r="H457" s="25">
        <v>12000</v>
      </c>
      <c r="I457" s="49">
        <f>981080.25/632955*12000</f>
        <v>18600</v>
      </c>
      <c r="J457" s="16" t="s">
        <v>1414</v>
      </c>
      <c r="K457" s="50">
        <v>43756</v>
      </c>
      <c r="L457" s="25" t="s">
        <v>1127</v>
      </c>
      <c r="M457" s="51" t="s">
        <v>1130</v>
      </c>
      <c r="N457" s="52" t="s">
        <v>380</v>
      </c>
      <c r="O457" s="76"/>
      <c r="P457" s="38"/>
      <c r="Q457" s="145"/>
      <c r="R457" s="54"/>
    </row>
    <row r="458" spans="1:18" s="46" customFormat="1" ht="58.15" customHeight="1" thickTop="1" thickBot="1" x14ac:dyDescent="0.25">
      <c r="A458" s="10">
        <v>613108452</v>
      </c>
      <c r="B458" s="19" t="s">
        <v>396</v>
      </c>
      <c r="C458" s="25" t="s">
        <v>1696</v>
      </c>
      <c r="D458" s="48" t="s">
        <v>1695</v>
      </c>
      <c r="E458" s="11" t="s">
        <v>396</v>
      </c>
      <c r="F458" s="11" t="s">
        <v>1376</v>
      </c>
      <c r="G458" s="48"/>
      <c r="H458" s="25">
        <v>49000</v>
      </c>
      <c r="I458" s="49">
        <f>1365138.3/640910*49000</f>
        <v>104370</v>
      </c>
      <c r="J458" s="16" t="s">
        <v>1414</v>
      </c>
      <c r="K458" s="50">
        <v>43760</v>
      </c>
      <c r="L458" s="25" t="s">
        <v>1131</v>
      </c>
      <c r="M458" s="51" t="s">
        <v>1132</v>
      </c>
      <c r="N458" s="52" t="s">
        <v>380</v>
      </c>
      <c r="O458" s="76"/>
      <c r="P458" s="38"/>
      <c r="Q458" s="148"/>
      <c r="R458" s="54"/>
    </row>
    <row r="459" spans="1:18" s="46" customFormat="1" ht="61.15" customHeight="1" thickTop="1" thickBot="1" x14ac:dyDescent="0.25">
      <c r="A459" s="10">
        <v>613108453</v>
      </c>
      <c r="B459" s="19" t="s">
        <v>396</v>
      </c>
      <c r="C459" s="25" t="s">
        <v>1696</v>
      </c>
      <c r="D459" s="48" t="s">
        <v>1695</v>
      </c>
      <c r="E459" s="11" t="s">
        <v>396</v>
      </c>
      <c r="F459" s="11" t="s">
        <v>1376</v>
      </c>
      <c r="G459" s="48"/>
      <c r="H459" s="25">
        <v>49000</v>
      </c>
      <c r="I459" s="49">
        <f>1365138.3/640910*49000</f>
        <v>104370</v>
      </c>
      <c r="J459" s="16" t="s">
        <v>1414</v>
      </c>
      <c r="K459" s="50">
        <v>43761</v>
      </c>
      <c r="L459" s="25" t="s">
        <v>1133</v>
      </c>
      <c r="M459" s="51" t="s">
        <v>1134</v>
      </c>
      <c r="N459" s="52" t="s">
        <v>380</v>
      </c>
      <c r="O459" s="76"/>
      <c r="P459" s="38"/>
      <c r="Q459" s="145"/>
      <c r="R459" s="54"/>
    </row>
    <row r="460" spans="1:18" s="46" customFormat="1" ht="70.150000000000006" customHeight="1" thickTop="1" thickBot="1" x14ac:dyDescent="0.25">
      <c r="A460" s="10">
        <v>613108454</v>
      </c>
      <c r="B460" s="19" t="s">
        <v>396</v>
      </c>
      <c r="C460" s="25" t="s">
        <v>1624</v>
      </c>
      <c r="D460" s="48" t="s">
        <v>1417</v>
      </c>
      <c r="E460" s="11" t="s">
        <v>396</v>
      </c>
      <c r="F460" s="11" t="s">
        <v>1376</v>
      </c>
      <c r="G460" s="48"/>
      <c r="H460" s="25">
        <v>39000</v>
      </c>
      <c r="I460" s="49">
        <f>3252927.65/2098663*39000</f>
        <v>60450</v>
      </c>
      <c r="J460" s="16" t="s">
        <v>1414</v>
      </c>
      <c r="K460" s="50">
        <v>43760</v>
      </c>
      <c r="L460" s="25" t="s">
        <v>1135</v>
      </c>
      <c r="M460" s="51" t="s">
        <v>1136</v>
      </c>
      <c r="N460" s="52" t="s">
        <v>380</v>
      </c>
      <c r="O460" s="76"/>
      <c r="P460" s="38"/>
      <c r="Q460" s="148"/>
      <c r="R460" s="54"/>
    </row>
    <row r="461" spans="1:18" s="46" customFormat="1" ht="75" customHeight="1" thickTop="1" thickBot="1" x14ac:dyDescent="0.25">
      <c r="A461" s="10">
        <v>613108455</v>
      </c>
      <c r="B461" s="19" t="s">
        <v>396</v>
      </c>
      <c r="C461" s="25" t="s">
        <v>1624</v>
      </c>
      <c r="D461" s="48" t="s">
        <v>1419</v>
      </c>
      <c r="E461" s="11" t="s">
        <v>396</v>
      </c>
      <c r="F461" s="11" t="s">
        <v>1376</v>
      </c>
      <c r="G461" s="48"/>
      <c r="H461" s="25">
        <v>22000</v>
      </c>
      <c r="I461" s="49">
        <f>1797333.5/1159570*22000</f>
        <v>34100</v>
      </c>
      <c r="J461" s="16" t="s">
        <v>1414</v>
      </c>
      <c r="K461" s="50">
        <v>43760</v>
      </c>
      <c r="L461" s="25" t="s">
        <v>1137</v>
      </c>
      <c r="M461" s="51" t="s">
        <v>1138</v>
      </c>
      <c r="N461" s="52" t="s">
        <v>380</v>
      </c>
      <c r="O461" s="76"/>
      <c r="P461" s="38"/>
      <c r="Q461" s="145"/>
      <c r="R461" s="54"/>
    </row>
    <row r="462" spans="1:18" s="46" customFormat="1" ht="95.25" customHeight="1" thickTop="1" thickBot="1" x14ac:dyDescent="0.25">
      <c r="A462" s="10">
        <v>613108456</v>
      </c>
      <c r="B462" s="19" t="s">
        <v>396</v>
      </c>
      <c r="C462" s="25" t="s">
        <v>1624</v>
      </c>
      <c r="D462" s="48" t="s">
        <v>1450</v>
      </c>
      <c r="E462" s="11" t="s">
        <v>396</v>
      </c>
      <c r="F462" s="11" t="s">
        <v>1376</v>
      </c>
      <c r="G462" s="48"/>
      <c r="H462" s="25">
        <v>9000</v>
      </c>
      <c r="I462" s="49">
        <f>1062452.28/476436*9000</f>
        <v>20070</v>
      </c>
      <c r="J462" s="16" t="s">
        <v>1414</v>
      </c>
      <c r="K462" s="50">
        <v>43762</v>
      </c>
      <c r="L462" s="25" t="s">
        <v>1139</v>
      </c>
      <c r="M462" s="51" t="s">
        <v>1140</v>
      </c>
      <c r="N462" s="52" t="s">
        <v>380</v>
      </c>
      <c r="O462" s="76"/>
      <c r="P462" s="38"/>
      <c r="Q462" s="148"/>
      <c r="R462" s="54"/>
    </row>
    <row r="463" spans="1:18" s="46" customFormat="1" ht="79.150000000000006" customHeight="1" thickTop="1" thickBot="1" x14ac:dyDescent="0.25">
      <c r="A463" s="10">
        <v>613108457</v>
      </c>
      <c r="B463" s="19" t="s">
        <v>396</v>
      </c>
      <c r="C463" s="25" t="s">
        <v>1697</v>
      </c>
      <c r="D463" s="48" t="s">
        <v>1448</v>
      </c>
      <c r="E463" s="11" t="s">
        <v>396</v>
      </c>
      <c r="F463" s="11" t="s">
        <v>1376</v>
      </c>
      <c r="G463" s="48"/>
      <c r="H463" s="25">
        <v>1000</v>
      </c>
      <c r="I463" s="49">
        <f>135579.54/60798*1000</f>
        <v>2230</v>
      </c>
      <c r="J463" s="16" t="s">
        <v>1414</v>
      </c>
      <c r="K463" s="50">
        <v>43763</v>
      </c>
      <c r="L463" s="25" t="s">
        <v>1141</v>
      </c>
      <c r="M463" s="51" t="s">
        <v>1142</v>
      </c>
      <c r="N463" s="52" t="s">
        <v>380</v>
      </c>
      <c r="O463" s="76"/>
      <c r="P463" s="38"/>
      <c r="Q463" s="145"/>
      <c r="R463" s="54"/>
    </row>
    <row r="464" spans="1:18" s="46" customFormat="1" ht="61.15" customHeight="1" thickTop="1" thickBot="1" x14ac:dyDescent="0.25">
      <c r="A464" s="10">
        <v>613108458</v>
      </c>
      <c r="B464" s="19" t="s">
        <v>396</v>
      </c>
      <c r="C464" s="25" t="s">
        <v>1624</v>
      </c>
      <c r="D464" s="48" t="s">
        <v>1444</v>
      </c>
      <c r="E464" s="11" t="s">
        <v>396</v>
      </c>
      <c r="F464" s="11" t="s">
        <v>1376</v>
      </c>
      <c r="G464" s="48"/>
      <c r="H464" s="25">
        <v>12000</v>
      </c>
      <c r="I464" s="49">
        <f>1007591.45/650059*12000</f>
        <v>18599.999999999996</v>
      </c>
      <c r="J464" s="16" t="s">
        <v>1414</v>
      </c>
      <c r="K464" s="50">
        <v>43763</v>
      </c>
      <c r="L464" s="25" t="s">
        <v>1143</v>
      </c>
      <c r="M464" s="51" t="s">
        <v>1144</v>
      </c>
      <c r="N464" s="52" t="s">
        <v>380</v>
      </c>
      <c r="O464" s="76"/>
      <c r="P464" s="38"/>
      <c r="Q464" s="148"/>
      <c r="R464" s="54"/>
    </row>
    <row r="465" spans="1:18" s="46" customFormat="1" ht="89.45" customHeight="1" thickTop="1" thickBot="1" x14ac:dyDescent="0.25">
      <c r="A465" s="10">
        <v>613108459</v>
      </c>
      <c r="B465" s="19" t="s">
        <v>396</v>
      </c>
      <c r="C465" s="25" t="s">
        <v>1698</v>
      </c>
      <c r="D465" s="48" t="s">
        <v>1442</v>
      </c>
      <c r="E465" s="11" t="s">
        <v>396</v>
      </c>
      <c r="F465" s="11" t="s">
        <v>1376</v>
      </c>
      <c r="G465" s="48"/>
      <c r="H465" s="25">
        <v>25000</v>
      </c>
      <c r="I465" s="49">
        <f>2039248.2/1315644*25000</f>
        <v>38750</v>
      </c>
      <c r="J465" s="16" t="s">
        <v>1414</v>
      </c>
      <c r="K465" s="50">
        <v>43763</v>
      </c>
      <c r="L465" s="25" t="s">
        <v>1145</v>
      </c>
      <c r="M465" s="51" t="s">
        <v>1146</v>
      </c>
      <c r="N465" s="52" t="s">
        <v>380</v>
      </c>
      <c r="O465" s="76"/>
      <c r="P465" s="38"/>
      <c r="Q465" s="145"/>
      <c r="R465" s="54"/>
    </row>
    <row r="466" spans="1:18" s="46" customFormat="1" ht="82.15" customHeight="1" thickTop="1" thickBot="1" x14ac:dyDescent="0.25">
      <c r="A466" s="10">
        <v>613108460</v>
      </c>
      <c r="B466" s="19" t="s">
        <v>396</v>
      </c>
      <c r="C466" s="25" t="s">
        <v>1702</v>
      </c>
      <c r="D466" s="48" t="s">
        <v>1419</v>
      </c>
      <c r="E466" s="11" t="s">
        <v>396</v>
      </c>
      <c r="F466" s="11" t="s">
        <v>1376</v>
      </c>
      <c r="G466" s="48"/>
      <c r="H466" s="25">
        <v>22000</v>
      </c>
      <c r="I466" s="49">
        <f>1797333.5/1159570*22000</f>
        <v>34100</v>
      </c>
      <c r="J466" s="16" t="s">
        <v>1414</v>
      </c>
      <c r="K466" s="50">
        <v>43763</v>
      </c>
      <c r="L466" s="25" t="s">
        <v>1147</v>
      </c>
      <c r="M466" s="51" t="s">
        <v>1148</v>
      </c>
      <c r="N466" s="52" t="s">
        <v>380</v>
      </c>
      <c r="O466" s="76"/>
      <c r="P466" s="38"/>
      <c r="Q466" s="148"/>
      <c r="R466" s="54"/>
    </row>
    <row r="467" spans="1:18" s="46" customFormat="1" ht="70.900000000000006" customHeight="1" thickTop="1" thickBot="1" x14ac:dyDescent="0.25">
      <c r="A467" s="10">
        <v>613108461</v>
      </c>
      <c r="B467" s="19" t="s">
        <v>396</v>
      </c>
      <c r="C467" s="25" t="s">
        <v>1624</v>
      </c>
      <c r="D467" s="48" t="s">
        <v>1417</v>
      </c>
      <c r="E467" s="11" t="s">
        <v>396</v>
      </c>
      <c r="F467" s="11" t="s">
        <v>1376</v>
      </c>
      <c r="G467" s="48"/>
      <c r="H467" s="25">
        <v>39000</v>
      </c>
      <c r="I467" s="49">
        <f>3252927.65/2098663*39000</f>
        <v>60450</v>
      </c>
      <c r="J467" s="16" t="s">
        <v>1414</v>
      </c>
      <c r="K467" s="50">
        <v>43763</v>
      </c>
      <c r="L467" s="25" t="s">
        <v>1149</v>
      </c>
      <c r="M467" s="51" t="s">
        <v>1150</v>
      </c>
      <c r="N467" s="52" t="s">
        <v>380</v>
      </c>
      <c r="O467" s="76"/>
      <c r="P467" s="38"/>
      <c r="Q467" s="145"/>
      <c r="R467" s="54"/>
    </row>
    <row r="468" spans="1:18" s="46" customFormat="1" ht="70.900000000000006" customHeight="1" thickTop="1" thickBot="1" x14ac:dyDescent="0.25">
      <c r="A468" s="10">
        <v>613108462</v>
      </c>
      <c r="B468" s="19" t="s">
        <v>396</v>
      </c>
      <c r="C468" s="25" t="s">
        <v>1624</v>
      </c>
      <c r="D468" s="48" t="s">
        <v>1416</v>
      </c>
      <c r="E468" s="11" t="s">
        <v>396</v>
      </c>
      <c r="F468" s="11" t="s">
        <v>1376</v>
      </c>
      <c r="G468" s="48"/>
      <c r="H468" s="25">
        <v>12000</v>
      </c>
      <c r="I468" s="49">
        <f>981080.25/632955*12000</f>
        <v>18600</v>
      </c>
      <c r="J468" s="16" t="s">
        <v>1414</v>
      </c>
      <c r="K468" s="50">
        <v>43763</v>
      </c>
      <c r="L468" s="25" t="s">
        <v>1151</v>
      </c>
      <c r="M468" s="51" t="s">
        <v>1152</v>
      </c>
      <c r="N468" s="52" t="s">
        <v>380</v>
      </c>
      <c r="O468" s="76"/>
      <c r="P468" s="38"/>
      <c r="Q468" s="148"/>
      <c r="R468" s="54"/>
    </row>
    <row r="469" spans="1:18" s="46" customFormat="1" ht="92.45" customHeight="1" thickTop="1" thickBot="1" x14ac:dyDescent="0.25">
      <c r="A469" s="10">
        <v>613108463</v>
      </c>
      <c r="B469" s="19" t="s">
        <v>396</v>
      </c>
      <c r="C469" s="25" t="s">
        <v>1699</v>
      </c>
      <c r="D469" s="48" t="s">
        <v>1450</v>
      </c>
      <c r="E469" s="11" t="s">
        <v>396</v>
      </c>
      <c r="F469" s="11" t="s">
        <v>1376</v>
      </c>
      <c r="G469" s="48"/>
      <c r="H469" s="25">
        <v>9000</v>
      </c>
      <c r="I469" s="49">
        <f>1062452.28/476436*9000</f>
        <v>20070</v>
      </c>
      <c r="J469" s="16" t="s">
        <v>1414</v>
      </c>
      <c r="K469" s="50">
        <v>43769</v>
      </c>
      <c r="L469" s="25" t="s">
        <v>1153</v>
      </c>
      <c r="M469" s="51" t="s">
        <v>1154</v>
      </c>
      <c r="N469" s="52" t="s">
        <v>380</v>
      </c>
      <c r="O469" s="76"/>
      <c r="P469" s="38"/>
      <c r="Q469" s="145"/>
      <c r="R469" s="54"/>
    </row>
    <row r="470" spans="1:18" s="46" customFormat="1" ht="93.6" customHeight="1" thickTop="1" thickBot="1" x14ac:dyDescent="0.25">
      <c r="A470" s="10">
        <v>613108464</v>
      </c>
      <c r="B470" s="19" t="s">
        <v>396</v>
      </c>
      <c r="C470" s="25" t="s">
        <v>1697</v>
      </c>
      <c r="D470" s="48" t="s">
        <v>1448</v>
      </c>
      <c r="E470" s="11" t="s">
        <v>396</v>
      </c>
      <c r="F470" s="11" t="s">
        <v>1376</v>
      </c>
      <c r="G470" s="48"/>
      <c r="H470" s="25">
        <v>1000</v>
      </c>
      <c r="I470" s="49">
        <f>135579.54/60798*1000</f>
        <v>2230</v>
      </c>
      <c r="J470" s="16" t="s">
        <v>1414</v>
      </c>
      <c r="K470" s="50">
        <v>43770</v>
      </c>
      <c r="L470" s="25" t="s">
        <v>1155</v>
      </c>
      <c r="M470" s="51" t="s">
        <v>1156</v>
      </c>
      <c r="N470" s="52" t="s">
        <v>380</v>
      </c>
      <c r="O470" s="76"/>
      <c r="P470" s="38"/>
      <c r="Q470" s="148"/>
      <c r="R470" s="54"/>
    </row>
    <row r="471" spans="1:18" s="46" customFormat="1" ht="84" customHeight="1" thickTop="1" thickBot="1" x14ac:dyDescent="0.25">
      <c r="A471" s="10">
        <v>613108465</v>
      </c>
      <c r="B471" s="19" t="s">
        <v>396</v>
      </c>
      <c r="C471" s="25" t="s">
        <v>1700</v>
      </c>
      <c r="D471" s="48" t="s">
        <v>1447</v>
      </c>
      <c r="E471" s="11" t="s">
        <v>396</v>
      </c>
      <c r="F471" s="11" t="s">
        <v>1376</v>
      </c>
      <c r="G471" s="48"/>
      <c r="H471" s="25">
        <v>36000</v>
      </c>
      <c r="I471" s="49">
        <f>2915774.75/1881145*36000</f>
        <v>55800</v>
      </c>
      <c r="J471" s="16" t="s">
        <v>1414</v>
      </c>
      <c r="K471" s="50">
        <v>43769</v>
      </c>
      <c r="L471" s="25" t="s">
        <v>1157</v>
      </c>
      <c r="M471" s="51" t="s">
        <v>1158</v>
      </c>
      <c r="N471" s="52" t="s">
        <v>380</v>
      </c>
      <c r="O471" s="76"/>
      <c r="P471" s="38"/>
      <c r="Q471" s="145"/>
      <c r="R471" s="54"/>
    </row>
    <row r="472" spans="1:18" s="46" customFormat="1" ht="89.45" customHeight="1" thickTop="1" thickBot="1" x14ac:dyDescent="0.25">
      <c r="A472" s="10">
        <v>613108466</v>
      </c>
      <c r="B472" s="19" t="s">
        <v>396</v>
      </c>
      <c r="C472" s="25" t="s">
        <v>1701</v>
      </c>
      <c r="D472" s="48" t="s">
        <v>1444</v>
      </c>
      <c r="E472" s="11" t="s">
        <v>396</v>
      </c>
      <c r="F472" s="11" t="s">
        <v>1376</v>
      </c>
      <c r="G472" s="48"/>
      <c r="H472" s="25">
        <v>12000</v>
      </c>
      <c r="I472" s="49">
        <f>1007591.45/650059*12000</f>
        <v>18599.999999999996</v>
      </c>
      <c r="J472" s="16" t="s">
        <v>1414</v>
      </c>
      <c r="K472" s="50">
        <v>43770</v>
      </c>
      <c r="L472" s="25" t="s">
        <v>1159</v>
      </c>
      <c r="M472" s="51" t="s">
        <v>1160</v>
      </c>
      <c r="N472" s="52" t="s">
        <v>380</v>
      </c>
      <c r="O472" s="76"/>
      <c r="P472" s="38"/>
      <c r="Q472" s="148"/>
      <c r="R472" s="54"/>
    </row>
    <row r="473" spans="1:18" s="46" customFormat="1" ht="92.45" customHeight="1" thickTop="1" thickBot="1" x14ac:dyDescent="0.25">
      <c r="A473" s="10">
        <v>613108467</v>
      </c>
      <c r="B473" s="19" t="s">
        <v>396</v>
      </c>
      <c r="C473" s="25" t="s">
        <v>1698</v>
      </c>
      <c r="D473" s="48" t="s">
        <v>1442</v>
      </c>
      <c r="E473" s="11" t="s">
        <v>396</v>
      </c>
      <c r="F473" s="11" t="s">
        <v>1376</v>
      </c>
      <c r="G473" s="48"/>
      <c r="H473" s="25">
        <v>25000</v>
      </c>
      <c r="I473" s="49">
        <f>2039248.2/1315644*25000</f>
        <v>38750</v>
      </c>
      <c r="J473" s="16" t="s">
        <v>1414</v>
      </c>
      <c r="K473" s="50">
        <v>43770</v>
      </c>
      <c r="L473" s="25" t="s">
        <v>1161</v>
      </c>
      <c r="M473" s="51" t="s">
        <v>1162</v>
      </c>
      <c r="N473" s="52" t="s">
        <v>380</v>
      </c>
      <c r="O473" s="76"/>
      <c r="P473" s="38"/>
      <c r="Q473" s="145"/>
      <c r="R473" s="54"/>
    </row>
    <row r="474" spans="1:18" s="46" customFormat="1" ht="89.45" customHeight="1" thickTop="1" thickBot="1" x14ac:dyDescent="0.25">
      <c r="A474" s="10">
        <v>613108468</v>
      </c>
      <c r="B474" s="19" t="s">
        <v>396</v>
      </c>
      <c r="C474" s="25" t="s">
        <v>1702</v>
      </c>
      <c r="D474" s="48" t="s">
        <v>1419</v>
      </c>
      <c r="E474" s="11" t="s">
        <v>396</v>
      </c>
      <c r="F474" s="11" t="s">
        <v>1376</v>
      </c>
      <c r="G474" s="48"/>
      <c r="H474" s="25">
        <v>22000</v>
      </c>
      <c r="I474" s="49">
        <f>1797333.5/1159570*22000</f>
        <v>34100</v>
      </c>
      <c r="J474" s="16" t="s">
        <v>1414</v>
      </c>
      <c r="K474" s="50">
        <v>43775</v>
      </c>
      <c r="L474" s="25" t="s">
        <v>1163</v>
      </c>
      <c r="M474" s="51" t="s">
        <v>1164</v>
      </c>
      <c r="N474" s="52" t="s">
        <v>380</v>
      </c>
      <c r="O474" s="76"/>
      <c r="P474" s="38"/>
      <c r="Q474" s="148"/>
      <c r="R474" s="54"/>
    </row>
    <row r="475" spans="1:18" s="46" customFormat="1" ht="70.150000000000006" customHeight="1" thickTop="1" thickBot="1" x14ac:dyDescent="0.25">
      <c r="A475" s="10">
        <v>613108469</v>
      </c>
      <c r="B475" s="19" t="s">
        <v>396</v>
      </c>
      <c r="C475" s="25" t="s">
        <v>1624</v>
      </c>
      <c r="D475" s="48" t="s">
        <v>1417</v>
      </c>
      <c r="E475" s="11" t="s">
        <v>396</v>
      </c>
      <c r="F475" s="11" t="s">
        <v>1376</v>
      </c>
      <c r="G475" s="48"/>
      <c r="H475" s="25">
        <v>39000</v>
      </c>
      <c r="I475" s="49">
        <f>3252927.65/2098663*39000</f>
        <v>60450</v>
      </c>
      <c r="J475" s="16" t="s">
        <v>1414</v>
      </c>
      <c r="K475" s="50">
        <v>43769</v>
      </c>
      <c r="L475" s="25" t="s">
        <v>1165</v>
      </c>
      <c r="M475" s="51" t="s">
        <v>1166</v>
      </c>
      <c r="N475" s="52" t="s">
        <v>380</v>
      </c>
      <c r="O475" s="76"/>
      <c r="P475" s="38"/>
      <c r="Q475" s="145"/>
      <c r="R475" s="54"/>
    </row>
    <row r="476" spans="1:18" s="46" customFormat="1" ht="95.25" customHeight="1" thickTop="1" thickBot="1" x14ac:dyDescent="0.25">
      <c r="A476" s="10">
        <v>613108470</v>
      </c>
      <c r="B476" s="19" t="s">
        <v>396</v>
      </c>
      <c r="C476" s="25" t="s">
        <v>1624</v>
      </c>
      <c r="D476" s="48" t="s">
        <v>1416</v>
      </c>
      <c r="E476" s="11" t="s">
        <v>396</v>
      </c>
      <c r="F476" s="11" t="s">
        <v>1376</v>
      </c>
      <c r="G476" s="48"/>
      <c r="H476" s="25">
        <v>12000</v>
      </c>
      <c r="I476" s="49">
        <f>981080.25/632955*12000</f>
        <v>18600</v>
      </c>
      <c r="J476" s="16" t="s">
        <v>1414</v>
      </c>
      <c r="K476" s="50">
        <v>43770</v>
      </c>
      <c r="L476" s="25" t="s">
        <v>1167</v>
      </c>
      <c r="M476" s="51" t="s">
        <v>1168</v>
      </c>
      <c r="N476" s="52" t="s">
        <v>380</v>
      </c>
      <c r="O476" s="76"/>
      <c r="P476" s="38"/>
      <c r="Q476" s="148"/>
      <c r="R476" s="54"/>
    </row>
    <row r="477" spans="1:18" s="46" customFormat="1" ht="95.25" customHeight="1" thickTop="1" thickBot="1" x14ac:dyDescent="0.25">
      <c r="A477" s="10">
        <v>613108471</v>
      </c>
      <c r="B477" s="19" t="s">
        <v>396</v>
      </c>
      <c r="C477" s="25" t="s">
        <v>1688</v>
      </c>
      <c r="D477" s="48" t="s">
        <v>1544</v>
      </c>
      <c r="E477" s="11" t="s">
        <v>396</v>
      </c>
      <c r="F477" s="11" t="s">
        <v>1376</v>
      </c>
      <c r="G477" s="48"/>
      <c r="H477" s="25">
        <v>62000</v>
      </c>
      <c r="I477" s="49">
        <f>4635878.97/2176469*62000</f>
        <v>132060</v>
      </c>
      <c r="J477" s="16" t="s">
        <v>1414</v>
      </c>
      <c r="K477" s="50">
        <v>43769</v>
      </c>
      <c r="L477" s="25" t="s">
        <v>1169</v>
      </c>
      <c r="M477" s="51" t="s">
        <v>1170</v>
      </c>
      <c r="N477" s="52" t="s">
        <v>380</v>
      </c>
      <c r="O477" s="76"/>
      <c r="P477" s="38"/>
      <c r="Q477" s="145"/>
      <c r="R477" s="54"/>
    </row>
    <row r="478" spans="1:18" s="46" customFormat="1" ht="95.25" customHeight="1" thickTop="1" thickBot="1" x14ac:dyDescent="0.25">
      <c r="A478" s="10">
        <v>613108472</v>
      </c>
      <c r="B478" s="19" t="s">
        <v>396</v>
      </c>
      <c r="C478" s="25" t="s">
        <v>1703</v>
      </c>
      <c r="D478" s="48" t="s">
        <v>1543</v>
      </c>
      <c r="E478" s="11" t="s">
        <v>396</v>
      </c>
      <c r="F478" s="11" t="s">
        <v>1376</v>
      </c>
      <c r="G478" s="48"/>
      <c r="H478" s="25">
        <v>49000</v>
      </c>
      <c r="I478" s="49">
        <f>3780409.2/1774840*49000</f>
        <v>104370</v>
      </c>
      <c r="J478" s="16" t="s">
        <v>1414</v>
      </c>
      <c r="K478" s="50">
        <v>43769</v>
      </c>
      <c r="L478" s="25" t="s">
        <v>1171</v>
      </c>
      <c r="M478" s="51" t="s">
        <v>1172</v>
      </c>
      <c r="N478" s="52" t="s">
        <v>380</v>
      </c>
      <c r="O478" s="76"/>
      <c r="P478" s="38"/>
      <c r="Q478" s="148"/>
      <c r="R478" s="54"/>
    </row>
    <row r="479" spans="1:18" s="46" customFormat="1" ht="95.25" customHeight="1" thickTop="1" thickBot="1" x14ac:dyDescent="0.25">
      <c r="A479" s="10">
        <v>613108473</v>
      </c>
      <c r="B479" s="19" t="s">
        <v>396</v>
      </c>
      <c r="C479" s="25" t="s">
        <v>1173</v>
      </c>
      <c r="D479" s="48" t="s">
        <v>1466</v>
      </c>
      <c r="E479" s="11" t="s">
        <v>396</v>
      </c>
      <c r="F479" s="11" t="s">
        <v>1376</v>
      </c>
      <c r="G479" s="48"/>
      <c r="H479" s="25">
        <v>63000</v>
      </c>
      <c r="I479" s="49">
        <f>2566202.7/1204790*63000</f>
        <v>134190.00000000003</v>
      </c>
      <c r="J479" s="16" t="s">
        <v>1414</v>
      </c>
      <c r="K479" s="50">
        <v>43770</v>
      </c>
      <c r="L479" s="25" t="s">
        <v>1174</v>
      </c>
      <c r="M479" s="51" t="s">
        <v>1175</v>
      </c>
      <c r="N479" s="52" t="s">
        <v>380</v>
      </c>
      <c r="O479" s="76"/>
      <c r="P479" s="38"/>
      <c r="Q479" s="145"/>
      <c r="R479" s="54"/>
    </row>
    <row r="480" spans="1:18" s="46" customFormat="1" ht="95.25" customHeight="1" thickTop="1" thickBot="1" x14ac:dyDescent="0.25">
      <c r="A480" s="10">
        <v>613108474</v>
      </c>
      <c r="B480" s="19" t="s">
        <v>396</v>
      </c>
      <c r="C480" s="25" t="s">
        <v>1624</v>
      </c>
      <c r="D480" s="48" t="s">
        <v>1417</v>
      </c>
      <c r="E480" s="11" t="s">
        <v>396</v>
      </c>
      <c r="F480" s="11" t="s">
        <v>1376</v>
      </c>
      <c r="G480" s="48"/>
      <c r="H480" s="25">
        <v>39000</v>
      </c>
      <c r="I480" s="49">
        <f>3252927.65/2098663*39000</f>
        <v>60450</v>
      </c>
      <c r="J480" s="16" t="s">
        <v>1414</v>
      </c>
      <c r="K480" s="50">
        <v>43756</v>
      </c>
      <c r="L480" s="25" t="s">
        <v>1124</v>
      </c>
      <c r="M480" s="51" t="s">
        <v>1176</v>
      </c>
      <c r="N480" s="52" t="s">
        <v>380</v>
      </c>
      <c r="O480" s="76"/>
      <c r="P480" s="38"/>
      <c r="Q480" s="148"/>
      <c r="R480" s="54"/>
    </row>
    <row r="481" spans="1:18" s="46" customFormat="1" ht="95.25" customHeight="1" thickTop="1" thickBot="1" x14ac:dyDescent="0.25">
      <c r="A481" s="10">
        <v>613108475</v>
      </c>
      <c r="B481" s="19" t="s">
        <v>396</v>
      </c>
      <c r="C481" s="25" t="s">
        <v>1704</v>
      </c>
      <c r="D481" s="48" t="s">
        <v>1460</v>
      </c>
      <c r="E481" s="11" t="s">
        <v>396</v>
      </c>
      <c r="F481" s="11" t="s">
        <v>1376</v>
      </c>
      <c r="G481" s="48"/>
      <c r="H481" s="25">
        <v>53300</v>
      </c>
      <c r="I481" s="49">
        <f>5250430.83/2464991*53300</f>
        <v>113529</v>
      </c>
      <c r="J481" s="16" t="s">
        <v>1414</v>
      </c>
      <c r="K481" s="50">
        <v>43782</v>
      </c>
      <c r="L481" s="25" t="s">
        <v>1177</v>
      </c>
      <c r="M481" s="51" t="s">
        <v>1178</v>
      </c>
      <c r="N481" s="52" t="s">
        <v>380</v>
      </c>
      <c r="O481" s="76"/>
      <c r="P481" s="38"/>
      <c r="Q481" s="145"/>
      <c r="R481" s="54"/>
    </row>
    <row r="482" spans="1:18" s="46" customFormat="1" ht="95.25" customHeight="1" thickTop="1" thickBot="1" x14ac:dyDescent="0.25">
      <c r="A482" s="10">
        <v>613108476</v>
      </c>
      <c r="B482" s="19" t="s">
        <v>396</v>
      </c>
      <c r="C482" s="25" t="s">
        <v>1704</v>
      </c>
      <c r="D482" s="48" t="s">
        <v>1460</v>
      </c>
      <c r="E482" s="11" t="s">
        <v>396</v>
      </c>
      <c r="F482" s="11" t="s">
        <v>1376</v>
      </c>
      <c r="G482" s="48"/>
      <c r="H482" s="25">
        <v>53300</v>
      </c>
      <c r="I482" s="49">
        <f>5250430.83/2464991*53300</f>
        <v>113529</v>
      </c>
      <c r="J482" s="16" t="s">
        <v>1414</v>
      </c>
      <c r="K482" s="50">
        <v>43782</v>
      </c>
      <c r="L482" s="25" t="s">
        <v>1179</v>
      </c>
      <c r="M482" s="51" t="s">
        <v>1180</v>
      </c>
      <c r="N482" s="52" t="s">
        <v>380</v>
      </c>
      <c r="O482" s="76"/>
      <c r="P482" s="38"/>
      <c r="Q482" s="148"/>
      <c r="R482" s="54"/>
    </row>
    <row r="483" spans="1:18" s="46" customFormat="1" ht="95.25" customHeight="1" thickTop="1" thickBot="1" x14ac:dyDescent="0.25">
      <c r="A483" s="10">
        <v>613108477</v>
      </c>
      <c r="B483" s="19" t="s">
        <v>396</v>
      </c>
      <c r="C483" s="25" t="s">
        <v>1705</v>
      </c>
      <c r="D483" s="48" t="s">
        <v>1695</v>
      </c>
      <c r="E483" s="11" t="s">
        <v>396</v>
      </c>
      <c r="F483" s="11" t="s">
        <v>1376</v>
      </c>
      <c r="G483" s="48"/>
      <c r="H483" s="25">
        <v>49000</v>
      </c>
      <c r="I483" s="49">
        <f>1365138.3/640910*49000</f>
        <v>104370</v>
      </c>
      <c r="J483" s="16" t="s">
        <v>1414</v>
      </c>
      <c r="K483" s="50">
        <v>43788</v>
      </c>
      <c r="L483" s="25" t="s">
        <v>1181</v>
      </c>
      <c r="M483" s="51" t="s">
        <v>1182</v>
      </c>
      <c r="N483" s="52" t="s">
        <v>380</v>
      </c>
      <c r="O483" s="76"/>
      <c r="P483" s="38"/>
      <c r="Q483" s="145"/>
      <c r="R483" s="54"/>
    </row>
    <row r="484" spans="1:18" s="46" customFormat="1" ht="95.25" customHeight="1" thickTop="1" thickBot="1" x14ac:dyDescent="0.25">
      <c r="A484" s="10">
        <v>613108478</v>
      </c>
      <c r="B484" s="19" t="s">
        <v>396</v>
      </c>
      <c r="C484" s="25" t="s">
        <v>1705</v>
      </c>
      <c r="D484" s="48" t="s">
        <v>1695</v>
      </c>
      <c r="E484" s="11" t="s">
        <v>396</v>
      </c>
      <c r="F484" s="11" t="s">
        <v>1376</v>
      </c>
      <c r="G484" s="48"/>
      <c r="H484" s="25">
        <v>49000</v>
      </c>
      <c r="I484" s="49">
        <f>1365138.3/640910*49000</f>
        <v>104370</v>
      </c>
      <c r="J484" s="16" t="s">
        <v>1414</v>
      </c>
      <c r="K484" s="50">
        <v>43788</v>
      </c>
      <c r="L484" s="25" t="s">
        <v>1183</v>
      </c>
      <c r="M484" s="51" t="s">
        <v>1184</v>
      </c>
      <c r="N484" s="52" t="s">
        <v>380</v>
      </c>
      <c r="O484" s="76"/>
      <c r="P484" s="38"/>
      <c r="Q484" s="148"/>
      <c r="R484" s="54"/>
    </row>
    <row r="485" spans="1:18" s="46" customFormat="1" ht="95.25" customHeight="1" thickTop="1" thickBot="1" x14ac:dyDescent="0.25">
      <c r="A485" s="10">
        <v>613108479</v>
      </c>
      <c r="B485" s="19" t="s">
        <v>396</v>
      </c>
      <c r="C485" s="25" t="s">
        <v>1706</v>
      </c>
      <c r="D485" s="48" t="s">
        <v>1484</v>
      </c>
      <c r="E485" s="11" t="s">
        <v>396</v>
      </c>
      <c r="F485" s="11" t="s">
        <v>1376</v>
      </c>
      <c r="G485" s="48"/>
      <c r="H485" s="25">
        <v>63000</v>
      </c>
      <c r="I485" s="49">
        <f>2297861.04/1078808*63000</f>
        <v>134190</v>
      </c>
      <c r="J485" s="16" t="s">
        <v>1414</v>
      </c>
      <c r="K485" s="50">
        <v>43789</v>
      </c>
      <c r="L485" s="25" t="s">
        <v>1185</v>
      </c>
      <c r="M485" s="51" t="s">
        <v>1186</v>
      </c>
      <c r="N485" s="52" t="s">
        <v>380</v>
      </c>
      <c r="O485" s="76"/>
      <c r="P485" s="38"/>
      <c r="Q485" s="145"/>
      <c r="R485" s="54"/>
    </row>
    <row r="486" spans="1:18" s="46" customFormat="1" ht="95.25" customHeight="1" thickTop="1" thickBot="1" x14ac:dyDescent="0.25">
      <c r="A486" s="10">
        <v>613108480</v>
      </c>
      <c r="B486" s="19" t="s">
        <v>396</v>
      </c>
      <c r="C486" s="25" t="s">
        <v>1624</v>
      </c>
      <c r="D486" s="48" t="s">
        <v>1707</v>
      </c>
      <c r="E486" s="11" t="s">
        <v>396</v>
      </c>
      <c r="F486" s="11" t="s">
        <v>1376</v>
      </c>
      <c r="G486" s="48"/>
      <c r="H486" s="25">
        <v>161900</v>
      </c>
      <c r="I486" s="49" t="s">
        <v>1708</v>
      </c>
      <c r="J486" s="79" t="s">
        <v>1406</v>
      </c>
      <c r="K486" s="50">
        <v>43790</v>
      </c>
      <c r="L486" s="25" t="s">
        <v>1187</v>
      </c>
      <c r="M486" s="51" t="s">
        <v>1188</v>
      </c>
      <c r="N486" s="52" t="s">
        <v>380</v>
      </c>
      <c r="O486" s="76"/>
      <c r="P486" s="38"/>
      <c r="Q486" s="148"/>
      <c r="R486" s="54"/>
    </row>
    <row r="487" spans="1:18" s="46" customFormat="1" ht="95.25" customHeight="1" thickTop="1" thickBot="1" x14ac:dyDescent="0.25">
      <c r="A487" s="10">
        <v>613108481</v>
      </c>
      <c r="B487" s="19" t="s">
        <v>396</v>
      </c>
      <c r="C487" s="25" t="s">
        <v>1709</v>
      </c>
      <c r="D487" s="48" t="s">
        <v>1463</v>
      </c>
      <c r="E487" s="11" t="s">
        <v>396</v>
      </c>
      <c r="F487" s="11" t="s">
        <v>1376</v>
      </c>
      <c r="G487" s="48"/>
      <c r="H487" s="25">
        <v>49000</v>
      </c>
      <c r="I487" s="49">
        <f>2628236.82/1233914*49000</f>
        <v>104370</v>
      </c>
      <c r="J487" s="80" t="s">
        <v>1414</v>
      </c>
      <c r="K487" s="50">
        <v>43794</v>
      </c>
      <c r="L487" s="25" t="s">
        <v>1189</v>
      </c>
      <c r="M487" s="51" t="s">
        <v>1190</v>
      </c>
      <c r="N487" s="52" t="s">
        <v>380</v>
      </c>
      <c r="O487" s="76"/>
      <c r="P487" s="38"/>
      <c r="Q487" s="145"/>
      <c r="R487" s="54"/>
    </row>
    <row r="488" spans="1:18" s="46" customFormat="1" ht="95.25" customHeight="1" thickTop="1" thickBot="1" x14ac:dyDescent="0.25">
      <c r="A488" s="10">
        <v>613108482</v>
      </c>
      <c r="B488" s="19" t="s">
        <v>396</v>
      </c>
      <c r="C488" s="25" t="s">
        <v>1688</v>
      </c>
      <c r="D488" s="48" t="s">
        <v>1544</v>
      </c>
      <c r="E488" s="48" t="s">
        <v>396</v>
      </c>
      <c r="F488" s="48" t="s">
        <v>1375</v>
      </c>
      <c r="G488" s="48"/>
      <c r="H488" s="25">
        <v>62000</v>
      </c>
      <c r="I488" s="49">
        <f>4635878.97/2176469*62000</f>
        <v>132060</v>
      </c>
      <c r="J488" s="80" t="s">
        <v>1414</v>
      </c>
      <c r="K488" s="50">
        <v>43805</v>
      </c>
      <c r="L488" s="25" t="s">
        <v>1191</v>
      </c>
      <c r="M488" s="51" t="s">
        <v>1192</v>
      </c>
      <c r="N488" s="52" t="s">
        <v>380</v>
      </c>
      <c r="O488" s="76"/>
      <c r="P488" s="38"/>
      <c r="Q488" s="148"/>
      <c r="R488" s="54"/>
    </row>
    <row r="489" spans="1:18" s="46" customFormat="1" ht="95.25" customHeight="1" thickTop="1" thickBot="1" x14ac:dyDescent="0.25">
      <c r="A489" s="10">
        <v>613108483</v>
      </c>
      <c r="B489" s="19" t="s">
        <v>396</v>
      </c>
      <c r="C489" s="25" t="s">
        <v>1703</v>
      </c>
      <c r="D489" s="48" t="s">
        <v>1543</v>
      </c>
      <c r="E489" s="48" t="s">
        <v>396</v>
      </c>
      <c r="F489" s="48" t="s">
        <v>1375</v>
      </c>
      <c r="G489" s="48"/>
      <c r="H489" s="25">
        <v>49000</v>
      </c>
      <c r="I489" s="49">
        <f>3780409.2/1774840*49000</f>
        <v>104370</v>
      </c>
      <c r="J489" s="80" t="s">
        <v>1414</v>
      </c>
      <c r="K489" s="50">
        <v>43805</v>
      </c>
      <c r="L489" s="25" t="s">
        <v>1193</v>
      </c>
      <c r="M489" s="51" t="s">
        <v>1194</v>
      </c>
      <c r="N489" s="52" t="s">
        <v>380</v>
      </c>
      <c r="O489" s="76"/>
      <c r="P489" s="38"/>
      <c r="Q489" s="145"/>
      <c r="R489" s="54"/>
    </row>
    <row r="490" spans="1:18" s="46" customFormat="1" ht="95.25" customHeight="1" thickTop="1" thickBot="1" x14ac:dyDescent="0.25">
      <c r="A490" s="10">
        <v>613108484</v>
      </c>
      <c r="B490" s="19" t="s">
        <v>396</v>
      </c>
      <c r="C490" s="25" t="s">
        <v>1703</v>
      </c>
      <c r="D490" s="48" t="s">
        <v>1543</v>
      </c>
      <c r="E490" s="48" t="s">
        <v>396</v>
      </c>
      <c r="F490" s="48" t="s">
        <v>1375</v>
      </c>
      <c r="G490" s="48"/>
      <c r="H490" s="25">
        <v>49000</v>
      </c>
      <c r="I490" s="49">
        <f>I489</f>
        <v>104370</v>
      </c>
      <c r="J490" s="80" t="s">
        <v>1414</v>
      </c>
      <c r="K490" s="50">
        <v>43805</v>
      </c>
      <c r="L490" s="25" t="s">
        <v>1195</v>
      </c>
      <c r="M490" s="51" t="s">
        <v>1196</v>
      </c>
      <c r="N490" s="52" t="s">
        <v>380</v>
      </c>
      <c r="O490" s="76"/>
      <c r="P490" s="38"/>
      <c r="Q490" s="148"/>
      <c r="R490" s="54"/>
    </row>
    <row r="491" spans="1:18" s="46" customFormat="1" ht="95.25" customHeight="1" thickTop="1" thickBot="1" x14ac:dyDescent="0.25">
      <c r="A491" s="10">
        <v>613108485</v>
      </c>
      <c r="B491" s="19" t="s">
        <v>396</v>
      </c>
      <c r="C491" s="25" t="s">
        <v>1688</v>
      </c>
      <c r="D491" s="48" t="s">
        <v>1544</v>
      </c>
      <c r="E491" s="48" t="s">
        <v>396</v>
      </c>
      <c r="F491" s="48" t="s">
        <v>1375</v>
      </c>
      <c r="G491" s="48"/>
      <c r="H491" s="25">
        <v>62000</v>
      </c>
      <c r="I491" s="49">
        <f>4635878.97/2176469*62000</f>
        <v>132060</v>
      </c>
      <c r="J491" s="80" t="s">
        <v>1414</v>
      </c>
      <c r="K491" s="50">
        <v>43805</v>
      </c>
      <c r="L491" s="25" t="s">
        <v>1197</v>
      </c>
      <c r="M491" s="51" t="s">
        <v>1198</v>
      </c>
      <c r="N491" s="52" t="s">
        <v>380</v>
      </c>
      <c r="O491" s="76"/>
      <c r="P491" s="38"/>
      <c r="Q491" s="145"/>
      <c r="R491" s="54"/>
    </row>
    <row r="492" spans="1:18" s="46" customFormat="1" ht="95.25" customHeight="1" thickTop="1" thickBot="1" x14ac:dyDescent="0.25">
      <c r="A492" s="10">
        <v>613108486</v>
      </c>
      <c r="B492" s="19" t="s">
        <v>396</v>
      </c>
      <c r="C492" s="25" t="s">
        <v>1446</v>
      </c>
      <c r="D492" s="48" t="s">
        <v>1447</v>
      </c>
      <c r="E492" s="48" t="s">
        <v>396</v>
      </c>
      <c r="F492" s="48" t="s">
        <v>1375</v>
      </c>
      <c r="G492" s="48"/>
      <c r="H492" s="25">
        <v>36000</v>
      </c>
      <c r="I492" s="49">
        <f>2915774.75/1881145*36000</f>
        <v>55800</v>
      </c>
      <c r="J492" s="80" t="s">
        <v>1414</v>
      </c>
      <c r="K492" s="50">
        <v>43762</v>
      </c>
      <c r="L492" s="25" t="s">
        <v>1199</v>
      </c>
      <c r="M492" s="51" t="s">
        <v>1200</v>
      </c>
      <c r="N492" s="52" t="s">
        <v>380</v>
      </c>
      <c r="O492" s="76"/>
      <c r="P492" s="38"/>
      <c r="Q492" s="148"/>
      <c r="R492" s="54"/>
    </row>
    <row r="493" spans="1:18" s="46" customFormat="1" ht="81.599999999999994" customHeight="1" thickTop="1" thickBot="1" x14ac:dyDescent="0.25">
      <c r="A493" s="10">
        <v>613108487</v>
      </c>
      <c r="B493" s="19" t="s">
        <v>396</v>
      </c>
      <c r="C493" s="25" t="s">
        <v>1461</v>
      </c>
      <c r="D493" s="48" t="s">
        <v>1632</v>
      </c>
      <c r="E493" s="48" t="s">
        <v>396</v>
      </c>
      <c r="F493" s="48" t="s">
        <v>1375</v>
      </c>
      <c r="G493" s="48"/>
      <c r="H493" s="25">
        <v>490535</v>
      </c>
      <c r="I493" s="49" t="s">
        <v>1633</v>
      </c>
      <c r="J493" s="79" t="s">
        <v>1406</v>
      </c>
      <c r="K493" s="50">
        <v>43754</v>
      </c>
      <c r="L493" s="25" t="s">
        <v>1202</v>
      </c>
      <c r="M493" s="51" t="s">
        <v>1203</v>
      </c>
      <c r="N493" s="52" t="s">
        <v>380</v>
      </c>
      <c r="O493" s="76"/>
      <c r="P493" s="118" t="s">
        <v>1652</v>
      </c>
      <c r="Q493" s="146"/>
      <c r="R493" s="54" t="s">
        <v>1334</v>
      </c>
    </row>
    <row r="494" spans="1:18" s="46" customFormat="1" ht="64.150000000000006" customHeight="1" thickTop="1" thickBot="1" x14ac:dyDescent="0.25">
      <c r="A494" s="10">
        <v>613108488</v>
      </c>
      <c r="B494" s="19" t="s">
        <v>396</v>
      </c>
      <c r="C494" s="25" t="s">
        <v>1461</v>
      </c>
      <c r="D494" s="48" t="s">
        <v>1634</v>
      </c>
      <c r="E494" s="48" t="s">
        <v>396</v>
      </c>
      <c r="F494" s="48" t="s">
        <v>1375</v>
      </c>
      <c r="G494" s="48"/>
      <c r="H494" s="25">
        <v>319985</v>
      </c>
      <c r="I494" s="49">
        <v>713566.55</v>
      </c>
      <c r="J494" s="79" t="s">
        <v>1406</v>
      </c>
      <c r="K494" s="50">
        <v>43810</v>
      </c>
      <c r="L494" s="25" t="s">
        <v>1204</v>
      </c>
      <c r="M494" s="51" t="s">
        <v>1205</v>
      </c>
      <c r="N494" s="52" t="s">
        <v>380</v>
      </c>
      <c r="O494" s="76"/>
      <c r="P494" s="118" t="s">
        <v>1648</v>
      </c>
      <c r="Q494" s="14"/>
      <c r="R494" s="54" t="s">
        <v>1333</v>
      </c>
    </row>
    <row r="495" spans="1:18" s="46" customFormat="1" ht="69.599999999999994" customHeight="1" thickTop="1" thickBot="1" x14ac:dyDescent="0.25">
      <c r="A495" s="10">
        <v>613108489</v>
      </c>
      <c r="B495" s="19" t="s">
        <v>396</v>
      </c>
      <c r="C495" s="25" t="s">
        <v>1461</v>
      </c>
      <c r="D495" s="48" t="s">
        <v>1635</v>
      </c>
      <c r="E495" s="48" t="s">
        <v>396</v>
      </c>
      <c r="F495" s="48" t="s">
        <v>1375</v>
      </c>
      <c r="G495" s="48"/>
      <c r="H495" s="25">
        <v>74670</v>
      </c>
      <c r="I495" s="49">
        <v>166514.1</v>
      </c>
      <c r="J495" s="79" t="s">
        <v>1406</v>
      </c>
      <c r="K495" s="50">
        <v>43749</v>
      </c>
      <c r="L495" s="25" t="s">
        <v>1207</v>
      </c>
      <c r="M495" s="51" t="s">
        <v>1208</v>
      </c>
      <c r="N495" s="52" t="s">
        <v>380</v>
      </c>
      <c r="O495" s="76"/>
      <c r="P495" s="118" t="s">
        <v>1649</v>
      </c>
      <c r="Q495" s="146"/>
      <c r="R495" s="54" t="s">
        <v>1340</v>
      </c>
    </row>
    <row r="496" spans="1:18" s="46" customFormat="1" ht="62.45" customHeight="1" thickTop="1" thickBot="1" x14ac:dyDescent="0.25">
      <c r="A496" s="10">
        <v>613108490</v>
      </c>
      <c r="B496" s="19" t="s">
        <v>396</v>
      </c>
      <c r="C496" s="25" t="s">
        <v>1461</v>
      </c>
      <c r="D496" s="48" t="s">
        <v>1636</v>
      </c>
      <c r="E496" s="48" t="s">
        <v>396</v>
      </c>
      <c r="F496" s="48" t="s">
        <v>1375</v>
      </c>
      <c r="G496" s="48"/>
      <c r="H496" s="25">
        <v>732992</v>
      </c>
      <c r="I496" s="49">
        <v>1634572.16</v>
      </c>
      <c r="J496" s="79" t="s">
        <v>1406</v>
      </c>
      <c r="K496" s="50">
        <v>43749</v>
      </c>
      <c r="L496" s="25" t="s">
        <v>1209</v>
      </c>
      <c r="M496" s="51" t="s">
        <v>1210</v>
      </c>
      <c r="N496" s="52" t="s">
        <v>380</v>
      </c>
      <c r="O496" s="76"/>
      <c r="P496" s="118" t="s">
        <v>1650</v>
      </c>
      <c r="Q496" s="14"/>
      <c r="R496" s="54" t="s">
        <v>1335</v>
      </c>
    </row>
    <row r="497" spans="1:18" s="46" customFormat="1" ht="78.599999999999994" customHeight="1" thickTop="1" thickBot="1" x14ac:dyDescent="0.25">
      <c r="A497" s="10">
        <v>613108491</v>
      </c>
      <c r="B497" s="19" t="s">
        <v>396</v>
      </c>
      <c r="C497" s="25" t="s">
        <v>1461</v>
      </c>
      <c r="D497" s="48" t="s">
        <v>1637</v>
      </c>
      <c r="E497" s="48" t="s">
        <v>396</v>
      </c>
      <c r="F497" s="48" t="s">
        <v>1375</v>
      </c>
      <c r="G497" s="48"/>
      <c r="H497" s="25">
        <v>380460</v>
      </c>
      <c r="I497" s="49">
        <v>848425.8</v>
      </c>
      <c r="J497" s="79" t="s">
        <v>1406</v>
      </c>
      <c r="K497" s="50">
        <v>43770</v>
      </c>
      <c r="L497" s="25" t="s">
        <v>1211</v>
      </c>
      <c r="M497" s="51" t="s">
        <v>1212</v>
      </c>
      <c r="N497" s="52" t="s">
        <v>380</v>
      </c>
      <c r="O497" s="76"/>
      <c r="P497" s="118" t="s">
        <v>1651</v>
      </c>
      <c r="Q497" s="146"/>
      <c r="R497" s="54" t="s">
        <v>1341</v>
      </c>
    </row>
    <row r="498" spans="1:18" s="46" customFormat="1" ht="92.45" customHeight="1" thickTop="1" thickBot="1" x14ac:dyDescent="0.25">
      <c r="A498" s="10">
        <v>613108492</v>
      </c>
      <c r="B498" s="19" t="s">
        <v>396</v>
      </c>
      <c r="C498" s="25" t="s">
        <v>1461</v>
      </c>
      <c r="D498" s="48" t="s">
        <v>1638</v>
      </c>
      <c r="E498" s="48" t="s">
        <v>396</v>
      </c>
      <c r="F498" s="48" t="s">
        <v>1375</v>
      </c>
      <c r="G498" s="48"/>
      <c r="H498" s="25">
        <v>57500</v>
      </c>
      <c r="I498" s="49">
        <v>128225</v>
      </c>
      <c r="J498" s="79" t="s">
        <v>1406</v>
      </c>
      <c r="K498" s="50">
        <v>43775</v>
      </c>
      <c r="L498" s="25" t="s">
        <v>1214</v>
      </c>
      <c r="M498" s="51" t="s">
        <v>1215</v>
      </c>
      <c r="N498" s="52" t="s">
        <v>380</v>
      </c>
      <c r="O498" s="76"/>
      <c r="P498" s="118" t="s">
        <v>1645</v>
      </c>
      <c r="Q498" s="14"/>
      <c r="R498" s="54" t="s">
        <v>1343</v>
      </c>
    </row>
    <row r="499" spans="1:18" s="46" customFormat="1" ht="52.9" customHeight="1" thickTop="1" thickBot="1" x14ac:dyDescent="0.25">
      <c r="A499" s="10">
        <v>613108493</v>
      </c>
      <c r="B499" s="19" t="s">
        <v>396</v>
      </c>
      <c r="C499" s="25" t="s">
        <v>1461</v>
      </c>
      <c r="D499" s="48" t="s">
        <v>1639</v>
      </c>
      <c r="E499" s="48" t="s">
        <v>396</v>
      </c>
      <c r="F499" s="48" t="s">
        <v>1375</v>
      </c>
      <c r="G499" s="48"/>
      <c r="H499" s="25">
        <v>112643</v>
      </c>
      <c r="I499" s="49">
        <v>251193.89</v>
      </c>
      <c r="J499" s="79" t="s">
        <v>1406</v>
      </c>
      <c r="K499" s="50">
        <v>43777</v>
      </c>
      <c r="L499" s="25" t="s">
        <v>1217</v>
      </c>
      <c r="M499" s="51" t="s">
        <v>1218</v>
      </c>
      <c r="N499" s="52" t="s">
        <v>380</v>
      </c>
      <c r="O499" s="76"/>
      <c r="P499" s="118" t="s">
        <v>1646</v>
      </c>
      <c r="Q499" s="146"/>
      <c r="R499" s="54" t="s">
        <v>1342</v>
      </c>
    </row>
    <row r="500" spans="1:18" s="46" customFormat="1" ht="175.15" customHeight="1" thickTop="1" thickBot="1" x14ac:dyDescent="0.25">
      <c r="A500" s="10">
        <v>613108494</v>
      </c>
      <c r="B500" s="19" t="s">
        <v>396</v>
      </c>
      <c r="C500" s="25" t="s">
        <v>1461</v>
      </c>
      <c r="D500" s="48" t="s">
        <v>1640</v>
      </c>
      <c r="E500" s="48" t="s">
        <v>396</v>
      </c>
      <c r="F500" s="48" t="s">
        <v>1375</v>
      </c>
      <c r="G500" s="48"/>
      <c r="H500" s="25">
        <v>622479</v>
      </c>
      <c r="I500" s="49">
        <v>1388128.17</v>
      </c>
      <c r="J500" s="79" t="s">
        <v>1406</v>
      </c>
      <c r="K500" s="50">
        <v>43777</v>
      </c>
      <c r="L500" s="25" t="s">
        <v>1220</v>
      </c>
      <c r="M500" s="51" t="s">
        <v>1221</v>
      </c>
      <c r="N500" s="52" t="s">
        <v>380</v>
      </c>
      <c r="O500" s="76"/>
      <c r="P500" s="118" t="s">
        <v>1647</v>
      </c>
      <c r="Q500" s="14"/>
      <c r="R500" s="54" t="s">
        <v>1332</v>
      </c>
    </row>
    <row r="501" spans="1:18" s="46" customFormat="1" ht="207.6" customHeight="1" thickTop="1" thickBot="1" x14ac:dyDescent="0.25">
      <c r="A501" s="10">
        <v>613108495</v>
      </c>
      <c r="B501" s="19" t="s">
        <v>396</v>
      </c>
      <c r="C501" s="25" t="s">
        <v>1461</v>
      </c>
      <c r="D501" s="48" t="s">
        <v>1641</v>
      </c>
      <c r="E501" s="48" t="s">
        <v>396</v>
      </c>
      <c r="F501" s="48" t="s">
        <v>1375</v>
      </c>
      <c r="G501" s="48"/>
      <c r="H501" s="25">
        <v>1405672</v>
      </c>
      <c r="I501" s="49">
        <v>3134648.56</v>
      </c>
      <c r="J501" s="79" t="s">
        <v>1406</v>
      </c>
      <c r="K501" s="50">
        <v>43784</v>
      </c>
      <c r="L501" s="25" t="s">
        <v>1222</v>
      </c>
      <c r="M501" s="51" t="s">
        <v>1223</v>
      </c>
      <c r="N501" s="52" t="s">
        <v>380</v>
      </c>
      <c r="O501" s="76"/>
      <c r="P501" s="118" t="s">
        <v>1644</v>
      </c>
      <c r="Q501" s="146"/>
      <c r="R501" s="54" t="s">
        <v>1337</v>
      </c>
    </row>
    <row r="502" spans="1:18" s="46" customFormat="1" ht="111" customHeight="1" thickTop="1" thickBot="1" x14ac:dyDescent="0.25">
      <c r="A502" s="10">
        <v>613108496</v>
      </c>
      <c r="B502" s="19" t="s">
        <v>396</v>
      </c>
      <c r="C502" s="25" t="s">
        <v>1461</v>
      </c>
      <c r="D502" s="48" t="s">
        <v>1642</v>
      </c>
      <c r="E502" s="48" t="s">
        <v>396</v>
      </c>
      <c r="F502" s="48" t="s">
        <v>1375</v>
      </c>
      <c r="G502" s="48"/>
      <c r="H502" s="25">
        <v>241219</v>
      </c>
      <c r="I502" s="49">
        <v>373889.45</v>
      </c>
      <c r="J502" s="79" t="s">
        <v>1406</v>
      </c>
      <c r="K502" s="50">
        <v>43781</v>
      </c>
      <c r="L502" s="25" t="s">
        <v>1225</v>
      </c>
      <c r="M502" s="51" t="s">
        <v>1226</v>
      </c>
      <c r="N502" s="52" t="s">
        <v>380</v>
      </c>
      <c r="O502" s="76"/>
      <c r="P502" s="118" t="s">
        <v>1643</v>
      </c>
      <c r="Q502" s="14"/>
      <c r="R502" s="54" t="s">
        <v>1339</v>
      </c>
    </row>
    <row r="503" spans="1:18" s="46" customFormat="1" ht="160.9" customHeight="1" thickTop="1" thickBot="1" x14ac:dyDescent="0.25">
      <c r="A503" s="10">
        <v>613108497</v>
      </c>
      <c r="B503" s="19" t="s">
        <v>396</v>
      </c>
      <c r="C503" s="25" t="s">
        <v>1653</v>
      </c>
      <c r="D503" s="48" t="s">
        <v>1654</v>
      </c>
      <c r="E503" s="48" t="s">
        <v>396</v>
      </c>
      <c r="F503" s="48" t="s">
        <v>1375</v>
      </c>
      <c r="G503" s="48"/>
      <c r="H503" s="25">
        <v>19000</v>
      </c>
      <c r="I503" s="49">
        <v>186212.74</v>
      </c>
      <c r="J503" s="79" t="s">
        <v>1406</v>
      </c>
      <c r="K503" s="50">
        <v>43787</v>
      </c>
      <c r="L503" s="25" t="s">
        <v>1228</v>
      </c>
      <c r="M503" s="51" t="s">
        <v>1229</v>
      </c>
      <c r="N503" s="52" t="s">
        <v>380</v>
      </c>
      <c r="O503" s="76"/>
      <c r="P503" s="118" t="s">
        <v>1655</v>
      </c>
      <c r="Q503" s="145"/>
      <c r="R503" s="54" t="s">
        <v>1338</v>
      </c>
    </row>
    <row r="504" spans="1:18" s="46" customFormat="1" ht="169.15" customHeight="1" thickTop="1" thickBot="1" x14ac:dyDescent="0.25">
      <c r="A504" s="10">
        <v>613108498</v>
      </c>
      <c r="B504" s="19" t="s">
        <v>396</v>
      </c>
      <c r="C504" s="25" t="s">
        <v>1383</v>
      </c>
      <c r="D504" s="48" t="s">
        <v>1656</v>
      </c>
      <c r="E504" s="48" t="s">
        <v>396</v>
      </c>
      <c r="F504" s="48" t="s">
        <v>1375</v>
      </c>
      <c r="G504" s="48"/>
      <c r="H504" s="25">
        <v>121098</v>
      </c>
      <c r="I504" s="49" t="s">
        <v>1657</v>
      </c>
      <c r="J504" s="79" t="s">
        <v>1406</v>
      </c>
      <c r="K504" s="50">
        <v>43787</v>
      </c>
      <c r="L504" s="25" t="s">
        <v>1231</v>
      </c>
      <c r="M504" s="51" t="s">
        <v>1232</v>
      </c>
      <c r="N504" s="52" t="s">
        <v>380</v>
      </c>
      <c r="O504" s="76"/>
      <c r="P504" s="118" t="s">
        <v>1658</v>
      </c>
      <c r="Q504" s="148"/>
      <c r="R504" s="54" t="s">
        <v>1336</v>
      </c>
    </row>
    <row r="505" spans="1:18" s="56" customFormat="1" ht="95.25" customHeight="1" thickTop="1" thickBot="1" x14ac:dyDescent="0.25">
      <c r="A505" s="10">
        <v>613108499</v>
      </c>
      <c r="B505" s="19" t="s">
        <v>396</v>
      </c>
      <c r="C505" s="25" t="s">
        <v>1659</v>
      </c>
      <c r="D505" s="48" t="s">
        <v>1564</v>
      </c>
      <c r="E505" s="48" t="s">
        <v>396</v>
      </c>
      <c r="F505" s="48" t="s">
        <v>1375</v>
      </c>
      <c r="G505" s="48"/>
      <c r="H505" s="25">
        <v>53000</v>
      </c>
      <c r="I505" s="49">
        <f>4927484.49/2313373*53000</f>
        <v>112890</v>
      </c>
      <c r="J505" s="80" t="s">
        <v>1414</v>
      </c>
      <c r="K505" s="50">
        <v>43859</v>
      </c>
      <c r="L505" s="25" t="s">
        <v>1233</v>
      </c>
      <c r="M505" s="51" t="s">
        <v>1234</v>
      </c>
      <c r="N505" s="52" t="s">
        <v>380</v>
      </c>
      <c r="O505" s="76"/>
      <c r="P505" s="38"/>
      <c r="Q505" s="145"/>
      <c r="R505" s="54"/>
    </row>
    <row r="506" spans="1:18" s="56" customFormat="1" ht="95.25" customHeight="1" thickTop="1" thickBot="1" x14ac:dyDescent="0.25">
      <c r="A506" s="10">
        <v>613108500</v>
      </c>
      <c r="B506" s="19" t="s">
        <v>396</v>
      </c>
      <c r="C506" s="25" t="s">
        <v>1660</v>
      </c>
      <c r="D506" s="48" t="s">
        <v>1502</v>
      </c>
      <c r="E506" s="48" t="s">
        <v>396</v>
      </c>
      <c r="F506" s="48" t="s">
        <v>1375</v>
      </c>
      <c r="G506" s="48"/>
      <c r="H506" s="25">
        <v>49000</v>
      </c>
      <c r="I506" s="49">
        <f>2940275.43/1380411*49000</f>
        <v>104370.00000000001</v>
      </c>
      <c r="J506" s="80" t="s">
        <v>1414</v>
      </c>
      <c r="K506" s="50">
        <v>43843</v>
      </c>
      <c r="L506" s="25" t="s">
        <v>1235</v>
      </c>
      <c r="M506" s="51" t="s">
        <v>1236</v>
      </c>
      <c r="N506" s="52" t="s">
        <v>380</v>
      </c>
      <c r="O506" s="76"/>
      <c r="P506" s="38"/>
      <c r="Q506" s="148"/>
      <c r="R506" s="54"/>
    </row>
    <row r="507" spans="1:18" s="56" customFormat="1" ht="95.25" customHeight="1" thickTop="1" thickBot="1" x14ac:dyDescent="0.25">
      <c r="A507" s="10">
        <v>613108501</v>
      </c>
      <c r="B507" s="19" t="s">
        <v>396</v>
      </c>
      <c r="C507" s="25" t="s">
        <v>1661</v>
      </c>
      <c r="D507" s="48" t="s">
        <v>1524</v>
      </c>
      <c r="E507" s="48" t="s">
        <v>396</v>
      </c>
      <c r="F507" s="48" t="s">
        <v>1375</v>
      </c>
      <c r="G507" s="48"/>
      <c r="H507" s="25">
        <v>49000</v>
      </c>
      <c r="I507" s="49">
        <f>735133.29/345133*49000</f>
        <v>104370</v>
      </c>
      <c r="J507" s="80" t="s">
        <v>1414</v>
      </c>
      <c r="K507" s="50">
        <v>43843</v>
      </c>
      <c r="L507" s="25" t="s">
        <v>1237</v>
      </c>
      <c r="M507" s="51" t="s">
        <v>1238</v>
      </c>
      <c r="N507" s="52" t="s">
        <v>380</v>
      </c>
      <c r="O507" s="76"/>
      <c r="P507" s="38"/>
      <c r="Q507" s="145"/>
      <c r="R507" s="54"/>
    </row>
    <row r="508" spans="1:18" s="56" customFormat="1" ht="95.25" customHeight="1" thickTop="1" thickBot="1" x14ac:dyDescent="0.25">
      <c r="A508" s="10">
        <v>613108502</v>
      </c>
      <c r="B508" s="19" t="s">
        <v>396</v>
      </c>
      <c r="C508" s="25" t="s">
        <v>1662</v>
      </c>
      <c r="D508" s="48" t="s">
        <v>1463</v>
      </c>
      <c r="E508" s="48" t="s">
        <v>396</v>
      </c>
      <c r="F508" s="48" t="s">
        <v>1375</v>
      </c>
      <c r="G508" s="48"/>
      <c r="H508" s="25">
        <v>49000</v>
      </c>
      <c r="I508" s="49">
        <f>2628236.82/1233914*49000</f>
        <v>104370</v>
      </c>
      <c r="J508" s="80" t="s">
        <v>1414</v>
      </c>
      <c r="K508" s="50">
        <v>43815</v>
      </c>
      <c r="L508" s="25" t="s">
        <v>1239</v>
      </c>
      <c r="M508" s="51" t="s">
        <v>1240</v>
      </c>
      <c r="N508" s="52" t="s">
        <v>380</v>
      </c>
      <c r="O508" s="76"/>
      <c r="P508" s="38"/>
      <c r="Q508" s="148"/>
      <c r="R508" s="54"/>
    </row>
    <row r="509" spans="1:18" s="57" customFormat="1" ht="95.25" customHeight="1" thickTop="1" thickBot="1" x14ac:dyDescent="0.25">
      <c r="A509" s="10">
        <v>613108503</v>
      </c>
      <c r="B509" s="19" t="s">
        <v>396</v>
      </c>
      <c r="C509" s="25" t="s">
        <v>1663</v>
      </c>
      <c r="D509" s="48" t="s">
        <v>1544</v>
      </c>
      <c r="E509" s="48" t="s">
        <v>396</v>
      </c>
      <c r="F509" s="48" t="s">
        <v>1375</v>
      </c>
      <c r="G509" s="48"/>
      <c r="H509" s="25">
        <v>62000</v>
      </c>
      <c r="I509" s="49">
        <f>4635878.97/2176469*62000</f>
        <v>132060</v>
      </c>
      <c r="J509" s="80" t="s">
        <v>1414</v>
      </c>
      <c r="K509" s="50">
        <v>43888</v>
      </c>
      <c r="L509" s="25" t="s">
        <v>1241</v>
      </c>
      <c r="M509" s="51" t="s">
        <v>1242</v>
      </c>
      <c r="N509" s="52" t="s">
        <v>380</v>
      </c>
      <c r="O509" s="76"/>
      <c r="P509" s="38"/>
      <c r="Q509" s="145"/>
      <c r="R509" s="54"/>
    </row>
    <row r="510" spans="1:18" s="57" customFormat="1" ht="95.25" customHeight="1" thickTop="1" thickBot="1" x14ac:dyDescent="0.25">
      <c r="A510" s="10">
        <v>613108504</v>
      </c>
      <c r="B510" s="19" t="s">
        <v>396</v>
      </c>
      <c r="C510" s="25" t="s">
        <v>1664</v>
      </c>
      <c r="D510" s="48" t="s">
        <v>1543</v>
      </c>
      <c r="E510" s="48" t="s">
        <v>396</v>
      </c>
      <c r="F510" s="48" t="s">
        <v>1375</v>
      </c>
      <c r="G510" s="48"/>
      <c r="H510" s="25">
        <v>49000</v>
      </c>
      <c r="I510" s="49">
        <f>3780409.2/1774840*49000</f>
        <v>104370</v>
      </c>
      <c r="J510" s="80" t="s">
        <v>1414</v>
      </c>
      <c r="K510" s="50">
        <v>43889</v>
      </c>
      <c r="L510" s="25" t="s">
        <v>1243</v>
      </c>
      <c r="M510" s="51" t="s">
        <v>1244</v>
      </c>
      <c r="N510" s="52" t="s">
        <v>380</v>
      </c>
      <c r="O510" s="76"/>
      <c r="P510" s="38"/>
      <c r="Q510" s="148"/>
      <c r="R510" s="54"/>
    </row>
    <row r="511" spans="1:18" s="57" customFormat="1" ht="95.25" customHeight="1" thickTop="1" thickBot="1" x14ac:dyDescent="0.25">
      <c r="A511" s="10">
        <v>613108505</v>
      </c>
      <c r="B511" s="19" t="s">
        <v>396</v>
      </c>
      <c r="C511" s="25" t="s">
        <v>1663</v>
      </c>
      <c r="D511" s="48" t="s">
        <v>1544</v>
      </c>
      <c r="E511" s="48" t="s">
        <v>396</v>
      </c>
      <c r="F511" s="48" t="s">
        <v>1375</v>
      </c>
      <c r="G511" s="48"/>
      <c r="H511" s="25">
        <v>62000</v>
      </c>
      <c r="I511" s="49">
        <f>4635878.97/2176469*62000</f>
        <v>132060</v>
      </c>
      <c r="J511" s="80" t="s">
        <v>1414</v>
      </c>
      <c r="K511" s="50">
        <v>43889</v>
      </c>
      <c r="L511" s="25" t="s">
        <v>1245</v>
      </c>
      <c r="M511" s="51" t="s">
        <v>1246</v>
      </c>
      <c r="N511" s="52" t="s">
        <v>380</v>
      </c>
      <c r="O511" s="76"/>
      <c r="P511" s="38"/>
      <c r="Q511" s="145"/>
      <c r="R511" s="54"/>
    </row>
    <row r="512" spans="1:18" s="57" customFormat="1" ht="95.25" customHeight="1" thickTop="1" thickBot="1" x14ac:dyDescent="0.25">
      <c r="A512" s="10">
        <v>613108506</v>
      </c>
      <c r="B512" s="19" t="s">
        <v>396</v>
      </c>
      <c r="C512" s="25" t="s">
        <v>1664</v>
      </c>
      <c r="D512" s="48" t="s">
        <v>1543</v>
      </c>
      <c r="E512" s="48" t="s">
        <v>396</v>
      </c>
      <c r="F512" s="48" t="s">
        <v>1375</v>
      </c>
      <c r="G512" s="48"/>
      <c r="H512" s="25">
        <v>49000</v>
      </c>
      <c r="I512" s="49">
        <f>3780409.2/1774840*49000</f>
        <v>104370</v>
      </c>
      <c r="J512" s="80" t="s">
        <v>1414</v>
      </c>
      <c r="K512" s="50">
        <v>43892</v>
      </c>
      <c r="L512" s="25" t="s">
        <v>1247</v>
      </c>
      <c r="M512" s="51" t="s">
        <v>1248</v>
      </c>
      <c r="N512" s="52" t="s">
        <v>380</v>
      </c>
      <c r="O512" s="76"/>
      <c r="P512" s="38"/>
      <c r="Q512" s="148"/>
      <c r="R512" s="54"/>
    </row>
    <row r="513" spans="1:18" s="57" customFormat="1" ht="95.25" customHeight="1" thickTop="1" thickBot="1" x14ac:dyDescent="0.25">
      <c r="A513" s="10">
        <v>613108507</v>
      </c>
      <c r="B513" s="19" t="s">
        <v>396</v>
      </c>
      <c r="C513" s="25" t="s">
        <v>1663</v>
      </c>
      <c r="D513" s="48" t="s">
        <v>1544</v>
      </c>
      <c r="E513" s="48" t="s">
        <v>396</v>
      </c>
      <c r="F513" s="48" t="s">
        <v>1375</v>
      </c>
      <c r="G513" s="48"/>
      <c r="H513" s="25">
        <v>62000</v>
      </c>
      <c r="I513" s="49">
        <f>4635878.97/2176469*62000</f>
        <v>132060</v>
      </c>
      <c r="J513" s="80" t="s">
        <v>1414</v>
      </c>
      <c r="K513" s="50">
        <v>43892</v>
      </c>
      <c r="L513" s="25" t="s">
        <v>1249</v>
      </c>
      <c r="M513" s="51" t="s">
        <v>1250</v>
      </c>
      <c r="N513" s="52" t="s">
        <v>380</v>
      </c>
      <c r="O513" s="76"/>
      <c r="P513" s="38"/>
      <c r="Q513" s="145"/>
      <c r="R513" s="54"/>
    </row>
    <row r="514" spans="1:18" s="57" customFormat="1" ht="95.25" customHeight="1" thickTop="1" thickBot="1" x14ac:dyDescent="0.25">
      <c r="A514" s="10">
        <v>613108508</v>
      </c>
      <c r="B514" s="19" t="s">
        <v>396</v>
      </c>
      <c r="C514" s="25" t="s">
        <v>1664</v>
      </c>
      <c r="D514" s="48" t="s">
        <v>1543</v>
      </c>
      <c r="E514" s="48" t="s">
        <v>396</v>
      </c>
      <c r="F514" s="48" t="s">
        <v>1375</v>
      </c>
      <c r="G514" s="48"/>
      <c r="H514" s="25">
        <v>49000</v>
      </c>
      <c r="I514" s="49">
        <f>3780409.2/1774840*49000</f>
        <v>104370</v>
      </c>
      <c r="J514" s="80" t="s">
        <v>1414</v>
      </c>
      <c r="K514" s="50">
        <v>43889</v>
      </c>
      <c r="L514" s="25" t="s">
        <v>1251</v>
      </c>
      <c r="M514" s="51" t="s">
        <v>1252</v>
      </c>
      <c r="N514" s="52" t="s">
        <v>380</v>
      </c>
      <c r="O514" s="76"/>
      <c r="P514" s="38"/>
      <c r="Q514" s="148"/>
      <c r="R514" s="54"/>
    </row>
    <row r="515" spans="1:18" s="57" customFormat="1" ht="95.25" customHeight="1" thickTop="1" thickBot="1" x14ac:dyDescent="0.25">
      <c r="A515" s="10">
        <v>613108509</v>
      </c>
      <c r="B515" s="19" t="s">
        <v>396</v>
      </c>
      <c r="C515" s="25" t="s">
        <v>1663</v>
      </c>
      <c r="D515" s="48" t="s">
        <v>1544</v>
      </c>
      <c r="E515" s="48" t="s">
        <v>396</v>
      </c>
      <c r="F515" s="48" t="s">
        <v>1375</v>
      </c>
      <c r="G515" s="48"/>
      <c r="H515" s="25">
        <v>62000</v>
      </c>
      <c r="I515" s="49">
        <f>4635878.97/2176469*62000</f>
        <v>132060</v>
      </c>
      <c r="J515" s="80" t="s">
        <v>1414</v>
      </c>
      <c r="K515" s="50">
        <v>43889</v>
      </c>
      <c r="L515" s="25" t="s">
        <v>1253</v>
      </c>
      <c r="M515" s="51" t="s">
        <v>1254</v>
      </c>
      <c r="N515" s="52" t="s">
        <v>380</v>
      </c>
      <c r="O515" s="76"/>
      <c r="P515" s="38"/>
      <c r="Q515" s="145"/>
      <c r="R515" s="54"/>
    </row>
    <row r="516" spans="1:18" s="57" customFormat="1" ht="95.25" customHeight="1" thickTop="1" thickBot="1" x14ac:dyDescent="0.25">
      <c r="A516" s="10">
        <v>613108510</v>
      </c>
      <c r="B516" s="19" t="s">
        <v>396</v>
      </c>
      <c r="C516" s="25" t="s">
        <v>1664</v>
      </c>
      <c r="D516" s="48" t="s">
        <v>1543</v>
      </c>
      <c r="E516" s="48" t="s">
        <v>396</v>
      </c>
      <c r="F516" s="48" t="s">
        <v>1375</v>
      </c>
      <c r="G516" s="48"/>
      <c r="H516" s="25">
        <v>49000</v>
      </c>
      <c r="I516" s="49">
        <f>3780409.2/1774840*49000</f>
        <v>104370</v>
      </c>
      <c r="J516" s="80" t="s">
        <v>1414</v>
      </c>
      <c r="K516" s="50">
        <v>43892</v>
      </c>
      <c r="L516" s="25" t="s">
        <v>1255</v>
      </c>
      <c r="M516" s="51" t="s">
        <v>1256</v>
      </c>
      <c r="N516" s="52" t="s">
        <v>380</v>
      </c>
      <c r="O516" s="76"/>
      <c r="P516" s="38"/>
      <c r="Q516" s="148"/>
      <c r="R516" s="54"/>
    </row>
    <row r="517" spans="1:18" s="57" customFormat="1" ht="95.25" customHeight="1" thickTop="1" thickBot="1" x14ac:dyDescent="0.25">
      <c r="A517" s="10">
        <v>613108511</v>
      </c>
      <c r="B517" s="19" t="s">
        <v>396</v>
      </c>
      <c r="C517" s="25" t="s">
        <v>1663</v>
      </c>
      <c r="D517" s="48" t="s">
        <v>1544</v>
      </c>
      <c r="E517" s="48" t="s">
        <v>396</v>
      </c>
      <c r="F517" s="48" t="s">
        <v>1375</v>
      </c>
      <c r="G517" s="48"/>
      <c r="H517" s="25">
        <v>62000</v>
      </c>
      <c r="I517" s="49">
        <f>4635878.97/2176469*62000</f>
        <v>132060</v>
      </c>
      <c r="J517" s="80" t="s">
        <v>1414</v>
      </c>
      <c r="K517" s="50">
        <v>43892</v>
      </c>
      <c r="L517" s="25" t="s">
        <v>1257</v>
      </c>
      <c r="M517" s="51" t="s">
        <v>1258</v>
      </c>
      <c r="N517" s="52" t="s">
        <v>380</v>
      </c>
      <c r="O517" s="76"/>
      <c r="P517" s="38"/>
      <c r="Q517" s="145"/>
      <c r="R517" s="54"/>
    </row>
    <row r="518" spans="1:18" s="57" customFormat="1" ht="95.25" customHeight="1" thickTop="1" thickBot="1" x14ac:dyDescent="0.25">
      <c r="A518" s="10">
        <v>613108512</v>
      </c>
      <c r="B518" s="19" t="s">
        <v>396</v>
      </c>
      <c r="C518" s="25" t="s">
        <v>1664</v>
      </c>
      <c r="D518" s="48" t="s">
        <v>1543</v>
      </c>
      <c r="E518" s="48" t="s">
        <v>396</v>
      </c>
      <c r="F518" s="48" t="s">
        <v>1375</v>
      </c>
      <c r="G518" s="48"/>
      <c r="H518" s="25">
        <v>49000</v>
      </c>
      <c r="I518" s="49">
        <f>3780409.2/1774840*49000</f>
        <v>104370</v>
      </c>
      <c r="J518" s="80" t="s">
        <v>1414</v>
      </c>
      <c r="K518" s="50">
        <v>43892</v>
      </c>
      <c r="L518" s="25" t="s">
        <v>1259</v>
      </c>
      <c r="M518" s="51" t="s">
        <v>1260</v>
      </c>
      <c r="N518" s="52" t="s">
        <v>380</v>
      </c>
      <c r="O518" s="76"/>
      <c r="P518" s="38"/>
      <c r="Q518" s="148"/>
      <c r="R518" s="54"/>
    </row>
    <row r="519" spans="1:18" s="57" customFormat="1" ht="95.25" customHeight="1" thickTop="1" thickBot="1" x14ac:dyDescent="0.25">
      <c r="A519" s="10">
        <v>613108513</v>
      </c>
      <c r="B519" s="19" t="s">
        <v>396</v>
      </c>
      <c r="C519" s="25" t="s">
        <v>1666</v>
      </c>
      <c r="D519" s="48" t="s">
        <v>1456</v>
      </c>
      <c r="E519" s="48" t="s">
        <v>396</v>
      </c>
      <c r="F519" s="48" t="s">
        <v>1375</v>
      </c>
      <c r="G519" s="48"/>
      <c r="H519" s="25">
        <v>139400</v>
      </c>
      <c r="I519" s="49">
        <f>2970808.98/1394746*139400</f>
        <v>296922</v>
      </c>
      <c r="J519" s="80" t="s">
        <v>1414</v>
      </c>
      <c r="K519" s="50">
        <v>43892</v>
      </c>
      <c r="L519" s="25" t="s">
        <v>1261</v>
      </c>
      <c r="M519" s="51" t="s">
        <v>1262</v>
      </c>
      <c r="N519" s="52" t="s">
        <v>380</v>
      </c>
      <c r="O519" s="76"/>
      <c r="P519" s="38"/>
      <c r="Q519" s="145"/>
      <c r="R519" s="54"/>
    </row>
    <row r="520" spans="1:18" s="57" customFormat="1" ht="95.25" customHeight="1" thickTop="1" thickBot="1" x14ac:dyDescent="0.25">
      <c r="A520" s="10">
        <v>613108514</v>
      </c>
      <c r="B520" s="19" t="s">
        <v>396</v>
      </c>
      <c r="C520" s="25" t="s">
        <v>1667</v>
      </c>
      <c r="D520" s="48" t="s">
        <v>1473</v>
      </c>
      <c r="E520" s="48" t="s">
        <v>396</v>
      </c>
      <c r="F520" s="48" t="s">
        <v>1375</v>
      </c>
      <c r="G520" s="48"/>
      <c r="H520" s="25">
        <v>49000</v>
      </c>
      <c r="I520" s="49">
        <v>48317.279999999999</v>
      </c>
      <c r="J520" s="80" t="s">
        <v>1414</v>
      </c>
      <c r="K520" s="50">
        <v>43892</v>
      </c>
      <c r="L520" s="25" t="s">
        <v>1263</v>
      </c>
      <c r="M520" s="51" t="s">
        <v>1264</v>
      </c>
      <c r="N520" s="52" t="s">
        <v>380</v>
      </c>
      <c r="O520" s="76"/>
      <c r="P520" s="38"/>
      <c r="Q520" s="148"/>
      <c r="R520" s="54"/>
    </row>
    <row r="521" spans="1:18" s="57" customFormat="1" ht="95.25" customHeight="1" thickTop="1" thickBot="1" x14ac:dyDescent="0.25">
      <c r="A521" s="10">
        <v>613108515</v>
      </c>
      <c r="B521" s="19" t="s">
        <v>396</v>
      </c>
      <c r="C521" s="25" t="s">
        <v>1663</v>
      </c>
      <c r="D521" s="48" t="s">
        <v>1544</v>
      </c>
      <c r="E521" s="48" t="s">
        <v>396</v>
      </c>
      <c r="F521" s="48" t="s">
        <v>1375</v>
      </c>
      <c r="G521" s="48"/>
      <c r="H521" s="25">
        <v>62000</v>
      </c>
      <c r="I521" s="49">
        <f>4635878.97/2176469*62000</f>
        <v>132060</v>
      </c>
      <c r="J521" s="80" t="s">
        <v>1414</v>
      </c>
      <c r="K521" s="50">
        <v>43894</v>
      </c>
      <c r="L521" s="25" t="s">
        <v>1265</v>
      </c>
      <c r="M521" s="51" t="s">
        <v>1266</v>
      </c>
      <c r="N521" s="52" t="s">
        <v>380</v>
      </c>
      <c r="O521" s="76"/>
      <c r="P521" s="38"/>
      <c r="Q521" s="145"/>
      <c r="R521" s="54"/>
    </row>
    <row r="522" spans="1:18" s="57" customFormat="1" ht="95.25" customHeight="1" thickTop="1" thickBot="1" x14ac:dyDescent="0.25">
      <c r="A522" s="10">
        <v>613108516</v>
      </c>
      <c r="B522" s="19" t="s">
        <v>396</v>
      </c>
      <c r="C522" s="25" t="s">
        <v>1664</v>
      </c>
      <c r="D522" s="48" t="s">
        <v>1543</v>
      </c>
      <c r="E522" s="48" t="s">
        <v>396</v>
      </c>
      <c r="F522" s="48" t="s">
        <v>1375</v>
      </c>
      <c r="G522" s="48"/>
      <c r="H522" s="25">
        <v>49000</v>
      </c>
      <c r="I522" s="49">
        <f>3780409.2/1774840*49000</f>
        <v>104370</v>
      </c>
      <c r="J522" s="80" t="s">
        <v>1414</v>
      </c>
      <c r="K522" s="50">
        <v>43893</v>
      </c>
      <c r="L522" s="25" t="s">
        <v>1267</v>
      </c>
      <c r="M522" s="51" t="s">
        <v>1268</v>
      </c>
      <c r="N522" s="52" t="s">
        <v>380</v>
      </c>
      <c r="O522" s="76"/>
      <c r="P522" s="38"/>
      <c r="Q522" s="148"/>
      <c r="R522" s="54"/>
    </row>
    <row r="523" spans="1:18" s="57" customFormat="1" ht="95.25" customHeight="1" thickTop="1" thickBot="1" x14ac:dyDescent="0.25">
      <c r="A523" s="10">
        <v>613108517</v>
      </c>
      <c r="B523" s="19" t="s">
        <v>396</v>
      </c>
      <c r="C523" s="25" t="s">
        <v>1668</v>
      </c>
      <c r="D523" s="48" t="s">
        <v>1484</v>
      </c>
      <c r="E523" s="48" t="s">
        <v>396</v>
      </c>
      <c r="F523" s="48" t="s">
        <v>1375</v>
      </c>
      <c r="G523" s="48"/>
      <c r="H523" s="25">
        <v>63000</v>
      </c>
      <c r="I523" s="49">
        <f>2297861.04/1078808*63000</f>
        <v>134190</v>
      </c>
      <c r="J523" s="80" t="s">
        <v>1414</v>
      </c>
      <c r="K523" s="50">
        <v>43894</v>
      </c>
      <c r="L523" s="25" t="s">
        <v>1269</v>
      </c>
      <c r="M523" s="51" t="s">
        <v>1270</v>
      </c>
      <c r="N523" s="52" t="s">
        <v>380</v>
      </c>
      <c r="O523" s="76"/>
      <c r="P523" s="38"/>
      <c r="Q523" s="145"/>
      <c r="R523" s="54"/>
    </row>
    <row r="524" spans="1:18" s="57" customFormat="1" ht="95.25" customHeight="1" thickTop="1" thickBot="1" x14ac:dyDescent="0.25">
      <c r="A524" s="10">
        <v>613108518</v>
      </c>
      <c r="B524" s="19" t="s">
        <v>396</v>
      </c>
      <c r="C524" s="25" t="s">
        <v>1271</v>
      </c>
      <c r="D524" s="48" t="s">
        <v>1482</v>
      </c>
      <c r="E524" s="48" t="s">
        <v>396</v>
      </c>
      <c r="F524" s="48" t="s">
        <v>1375</v>
      </c>
      <c r="G524" s="48"/>
      <c r="H524" s="25">
        <v>49000</v>
      </c>
      <c r="I524" s="49">
        <f>2100082.02/985954*49000</f>
        <v>104370</v>
      </c>
      <c r="J524" s="80" t="s">
        <v>1414</v>
      </c>
      <c r="K524" s="50">
        <v>43896</v>
      </c>
      <c r="L524" s="25" t="s">
        <v>1272</v>
      </c>
      <c r="M524" s="51" t="s">
        <v>1273</v>
      </c>
      <c r="N524" s="52" t="s">
        <v>380</v>
      </c>
      <c r="O524" s="76"/>
      <c r="P524" s="38"/>
      <c r="Q524" s="148"/>
      <c r="R524" s="54"/>
    </row>
    <row r="525" spans="1:18" s="57" customFormat="1" ht="95.25" customHeight="1" thickTop="1" thickBot="1" x14ac:dyDescent="0.25">
      <c r="A525" s="10">
        <v>613108519</v>
      </c>
      <c r="B525" s="19" t="s">
        <v>396</v>
      </c>
      <c r="C525" s="25" t="s">
        <v>1663</v>
      </c>
      <c r="D525" s="48" t="s">
        <v>1544</v>
      </c>
      <c r="E525" s="48" t="s">
        <v>396</v>
      </c>
      <c r="F525" s="48" t="s">
        <v>1375</v>
      </c>
      <c r="G525" s="48"/>
      <c r="H525" s="25">
        <v>62000</v>
      </c>
      <c r="I525" s="49">
        <f>4635878.97/2176469*62000</f>
        <v>132060</v>
      </c>
      <c r="J525" s="80" t="s">
        <v>1414</v>
      </c>
      <c r="K525" s="50">
        <v>43896</v>
      </c>
      <c r="L525" s="25" t="s">
        <v>1274</v>
      </c>
      <c r="M525" s="51" t="s">
        <v>1275</v>
      </c>
      <c r="N525" s="52" t="s">
        <v>380</v>
      </c>
      <c r="O525" s="76"/>
      <c r="P525" s="38"/>
      <c r="Q525" s="145"/>
      <c r="R525" s="54"/>
    </row>
    <row r="526" spans="1:18" s="57" customFormat="1" ht="95.25" customHeight="1" thickTop="1" thickBot="1" x14ac:dyDescent="0.25">
      <c r="A526" s="10">
        <v>613108520</v>
      </c>
      <c r="B526" s="19" t="s">
        <v>396</v>
      </c>
      <c r="C526" s="25" t="s">
        <v>1664</v>
      </c>
      <c r="D526" s="48" t="s">
        <v>1543</v>
      </c>
      <c r="E526" s="48" t="s">
        <v>396</v>
      </c>
      <c r="F526" s="48" t="s">
        <v>1375</v>
      </c>
      <c r="G526" s="48"/>
      <c r="H526" s="25">
        <v>49000</v>
      </c>
      <c r="I526" s="49">
        <f>3780409.2/1774840*49000</f>
        <v>104370</v>
      </c>
      <c r="J526" s="80" t="s">
        <v>1414</v>
      </c>
      <c r="K526" s="50">
        <v>43896</v>
      </c>
      <c r="L526" s="25" t="s">
        <v>1276</v>
      </c>
      <c r="M526" s="51" t="s">
        <v>1277</v>
      </c>
      <c r="N526" s="52" t="s">
        <v>380</v>
      </c>
      <c r="O526" s="76"/>
      <c r="P526" s="38"/>
      <c r="Q526" s="148"/>
      <c r="R526" s="54"/>
    </row>
    <row r="527" spans="1:18" s="57" customFormat="1" ht="95.25" customHeight="1" thickTop="1" thickBot="1" x14ac:dyDescent="0.25">
      <c r="A527" s="10">
        <v>613108521</v>
      </c>
      <c r="B527" s="19" t="s">
        <v>396</v>
      </c>
      <c r="C527" s="25" t="s">
        <v>1663</v>
      </c>
      <c r="D527" s="48" t="s">
        <v>1544</v>
      </c>
      <c r="E527" s="48" t="s">
        <v>396</v>
      </c>
      <c r="F527" s="48" t="s">
        <v>1375</v>
      </c>
      <c r="G527" s="48"/>
      <c r="H527" s="25">
        <v>62000</v>
      </c>
      <c r="I527" s="49">
        <f>4635878.97/2176469*62000</f>
        <v>132060</v>
      </c>
      <c r="J527" s="80" t="s">
        <v>1414</v>
      </c>
      <c r="K527" s="50">
        <v>43896</v>
      </c>
      <c r="L527" s="25" t="s">
        <v>1278</v>
      </c>
      <c r="M527" s="51" t="s">
        <v>1279</v>
      </c>
      <c r="N527" s="52" t="s">
        <v>380</v>
      </c>
      <c r="O527" s="76"/>
      <c r="P527" s="38"/>
      <c r="Q527" s="145"/>
      <c r="R527" s="54"/>
    </row>
    <row r="528" spans="1:18" s="57" customFormat="1" ht="95.25" customHeight="1" thickTop="1" thickBot="1" x14ac:dyDescent="0.25">
      <c r="A528" s="10">
        <v>613108522</v>
      </c>
      <c r="B528" s="19" t="s">
        <v>396</v>
      </c>
      <c r="C528" s="25" t="s">
        <v>1664</v>
      </c>
      <c r="D528" s="48" t="s">
        <v>1543</v>
      </c>
      <c r="E528" s="48" t="s">
        <v>396</v>
      </c>
      <c r="F528" s="48" t="s">
        <v>1375</v>
      </c>
      <c r="G528" s="48"/>
      <c r="H528" s="25">
        <v>49000</v>
      </c>
      <c r="I528" s="49">
        <f>3780409.2/1774840*49000</f>
        <v>104370</v>
      </c>
      <c r="J528" s="80" t="s">
        <v>1414</v>
      </c>
      <c r="K528" s="50">
        <v>43907</v>
      </c>
      <c r="L528" s="25" t="s">
        <v>1280</v>
      </c>
      <c r="M528" s="51" t="s">
        <v>1281</v>
      </c>
      <c r="N528" s="52" t="s">
        <v>380</v>
      </c>
      <c r="O528" s="76"/>
      <c r="P528" s="38"/>
      <c r="Q528" s="148"/>
      <c r="R528" s="54"/>
    </row>
    <row r="529" spans="1:18" s="57" customFormat="1" ht="95.25" customHeight="1" thickTop="1" thickBot="1" x14ac:dyDescent="0.25">
      <c r="A529" s="10">
        <v>613108523</v>
      </c>
      <c r="B529" s="19" t="s">
        <v>396</v>
      </c>
      <c r="C529" s="25" t="s">
        <v>1663</v>
      </c>
      <c r="D529" s="48" t="s">
        <v>1544</v>
      </c>
      <c r="E529" s="48" t="s">
        <v>396</v>
      </c>
      <c r="F529" s="48" t="s">
        <v>1375</v>
      </c>
      <c r="G529" s="48"/>
      <c r="H529" s="25">
        <v>62000</v>
      </c>
      <c r="I529" s="49">
        <f>4635878.97/2176469*62000</f>
        <v>132060</v>
      </c>
      <c r="J529" s="80" t="s">
        <v>1414</v>
      </c>
      <c r="K529" s="50">
        <v>43896</v>
      </c>
      <c r="L529" s="25" t="s">
        <v>1282</v>
      </c>
      <c r="M529" s="51" t="s">
        <v>1283</v>
      </c>
      <c r="N529" s="52" t="s">
        <v>380</v>
      </c>
      <c r="O529" s="76"/>
      <c r="P529" s="38"/>
      <c r="Q529" s="145"/>
      <c r="R529" s="54"/>
    </row>
    <row r="530" spans="1:18" s="57" customFormat="1" ht="95.25" customHeight="1" thickTop="1" thickBot="1" x14ac:dyDescent="0.25">
      <c r="A530" s="10">
        <v>613108524</v>
      </c>
      <c r="B530" s="19" t="s">
        <v>396</v>
      </c>
      <c r="C530" s="25" t="s">
        <v>1664</v>
      </c>
      <c r="D530" s="48" t="s">
        <v>1543</v>
      </c>
      <c r="E530" s="48" t="s">
        <v>396</v>
      </c>
      <c r="F530" s="48" t="s">
        <v>1375</v>
      </c>
      <c r="G530" s="48"/>
      <c r="H530" s="25">
        <v>49000</v>
      </c>
      <c r="I530" s="49">
        <f>3780409.2/1774840*49000</f>
        <v>104370</v>
      </c>
      <c r="J530" s="80" t="s">
        <v>1414</v>
      </c>
      <c r="K530" s="50">
        <v>43907</v>
      </c>
      <c r="L530" s="25" t="s">
        <v>1284</v>
      </c>
      <c r="M530" s="51" t="s">
        <v>1285</v>
      </c>
      <c r="N530" s="52" t="s">
        <v>380</v>
      </c>
      <c r="O530" s="76"/>
      <c r="P530" s="38"/>
      <c r="Q530" s="148"/>
      <c r="R530" s="54"/>
    </row>
    <row r="531" spans="1:18" s="57" customFormat="1" ht="95.25" customHeight="1" thickTop="1" thickBot="1" x14ac:dyDescent="0.25">
      <c r="A531" s="10">
        <v>613108525</v>
      </c>
      <c r="B531" s="19" t="s">
        <v>396</v>
      </c>
      <c r="C531" s="25" t="s">
        <v>1663</v>
      </c>
      <c r="D531" s="48" t="s">
        <v>1544</v>
      </c>
      <c r="E531" s="48" t="s">
        <v>396</v>
      </c>
      <c r="F531" s="48" t="s">
        <v>1375</v>
      </c>
      <c r="G531" s="48"/>
      <c r="H531" s="25">
        <v>62000</v>
      </c>
      <c r="I531" s="49">
        <f>4635878.97/2176469*62000</f>
        <v>132060</v>
      </c>
      <c r="J531" s="80" t="s">
        <v>1414</v>
      </c>
      <c r="K531" s="50">
        <v>43896</v>
      </c>
      <c r="L531" s="25" t="s">
        <v>1286</v>
      </c>
      <c r="M531" s="51" t="s">
        <v>1287</v>
      </c>
      <c r="N531" s="52" t="s">
        <v>380</v>
      </c>
      <c r="O531" s="76"/>
      <c r="P531" s="38"/>
      <c r="Q531" s="145"/>
      <c r="R531" s="54"/>
    </row>
    <row r="532" spans="1:18" s="57" customFormat="1" ht="95.25" customHeight="1" thickTop="1" thickBot="1" x14ac:dyDescent="0.25">
      <c r="A532" s="10">
        <v>613108526</v>
      </c>
      <c r="B532" s="19" t="s">
        <v>396</v>
      </c>
      <c r="C532" s="25" t="s">
        <v>1664</v>
      </c>
      <c r="D532" s="48" t="s">
        <v>1543</v>
      </c>
      <c r="E532" s="48" t="s">
        <v>396</v>
      </c>
      <c r="F532" s="48" t="s">
        <v>1375</v>
      </c>
      <c r="G532" s="48"/>
      <c r="H532" s="25">
        <v>49000</v>
      </c>
      <c r="I532" s="49">
        <f>3780409.2/1774840*49000</f>
        <v>104370</v>
      </c>
      <c r="J532" s="80" t="s">
        <v>1414</v>
      </c>
      <c r="K532" s="50">
        <v>43907</v>
      </c>
      <c r="L532" s="25" t="s">
        <v>1289</v>
      </c>
      <c r="M532" s="51" t="s">
        <v>1288</v>
      </c>
      <c r="N532" s="52" t="s">
        <v>380</v>
      </c>
      <c r="O532" s="76"/>
      <c r="P532" s="38"/>
      <c r="Q532" s="148"/>
      <c r="R532" s="54"/>
    </row>
    <row r="533" spans="1:18" s="57" customFormat="1" ht="95.25" customHeight="1" thickTop="1" thickBot="1" x14ac:dyDescent="0.25">
      <c r="A533" s="10">
        <v>613108527</v>
      </c>
      <c r="B533" s="19" t="s">
        <v>396</v>
      </c>
      <c r="C533" s="25" t="s">
        <v>1663</v>
      </c>
      <c r="D533" s="48" t="s">
        <v>1544</v>
      </c>
      <c r="E533" s="48" t="s">
        <v>396</v>
      </c>
      <c r="F533" s="48" t="s">
        <v>1375</v>
      </c>
      <c r="G533" s="48"/>
      <c r="H533" s="25">
        <v>62000</v>
      </c>
      <c r="I533" s="49">
        <f>4635878.97/2176469*62000</f>
        <v>132060</v>
      </c>
      <c r="J533" s="80" t="s">
        <v>1414</v>
      </c>
      <c r="K533" s="50">
        <v>43896</v>
      </c>
      <c r="L533" s="25" t="s">
        <v>1290</v>
      </c>
      <c r="M533" s="51" t="s">
        <v>1291</v>
      </c>
      <c r="N533" s="52" t="s">
        <v>380</v>
      </c>
      <c r="O533" s="76"/>
      <c r="P533" s="38"/>
      <c r="Q533" s="145"/>
      <c r="R533" s="54"/>
    </row>
    <row r="534" spans="1:18" s="57" customFormat="1" ht="95.25" customHeight="1" thickTop="1" thickBot="1" x14ac:dyDescent="0.25">
      <c r="A534" s="10">
        <v>613108528</v>
      </c>
      <c r="B534" s="19" t="s">
        <v>396</v>
      </c>
      <c r="C534" s="25" t="s">
        <v>1663</v>
      </c>
      <c r="D534" s="48" t="s">
        <v>1544</v>
      </c>
      <c r="E534" s="48" t="s">
        <v>396</v>
      </c>
      <c r="F534" s="48" t="s">
        <v>1375</v>
      </c>
      <c r="G534" s="48"/>
      <c r="H534" s="25">
        <v>62000</v>
      </c>
      <c r="I534" s="49">
        <f>4635878.97/2176469*62000</f>
        <v>132060</v>
      </c>
      <c r="J534" s="80" t="s">
        <v>1414</v>
      </c>
      <c r="K534" s="50">
        <v>43896</v>
      </c>
      <c r="L534" s="25" t="s">
        <v>1292</v>
      </c>
      <c r="M534" s="51" t="s">
        <v>1293</v>
      </c>
      <c r="N534" s="52" t="s">
        <v>380</v>
      </c>
      <c r="O534" s="76"/>
      <c r="P534" s="38"/>
      <c r="Q534" s="148"/>
      <c r="R534" s="54"/>
    </row>
    <row r="535" spans="1:18" s="57" customFormat="1" ht="95.25" customHeight="1" thickTop="1" thickBot="1" x14ac:dyDescent="0.25">
      <c r="A535" s="10">
        <v>613108529</v>
      </c>
      <c r="B535" s="19" t="s">
        <v>396</v>
      </c>
      <c r="C535" s="25" t="s">
        <v>1663</v>
      </c>
      <c r="D535" s="48" t="s">
        <v>1544</v>
      </c>
      <c r="E535" s="48" t="s">
        <v>396</v>
      </c>
      <c r="F535" s="48" t="s">
        <v>1375</v>
      </c>
      <c r="G535" s="48"/>
      <c r="H535" s="25">
        <v>62000</v>
      </c>
      <c r="I535" s="49">
        <f>4635878.97/2176469*62000</f>
        <v>132060</v>
      </c>
      <c r="J535" s="80" t="s">
        <v>1414</v>
      </c>
      <c r="K535" s="50">
        <v>43902</v>
      </c>
      <c r="L535" s="25" t="s">
        <v>1294</v>
      </c>
      <c r="M535" s="51" t="s">
        <v>1295</v>
      </c>
      <c r="N535" s="52" t="s">
        <v>380</v>
      </c>
      <c r="O535" s="76"/>
      <c r="P535" s="38"/>
      <c r="Q535" s="145"/>
      <c r="R535" s="54"/>
    </row>
    <row r="536" spans="1:18" s="57" customFormat="1" ht="95.25" customHeight="1" thickTop="1" thickBot="1" x14ac:dyDescent="0.25">
      <c r="A536" s="10">
        <v>613108530</v>
      </c>
      <c r="B536" s="19" t="s">
        <v>396</v>
      </c>
      <c r="C536" s="25" t="s">
        <v>1668</v>
      </c>
      <c r="D536" s="48" t="s">
        <v>1484</v>
      </c>
      <c r="E536" s="48" t="s">
        <v>396</v>
      </c>
      <c r="F536" s="48" t="s">
        <v>1375</v>
      </c>
      <c r="G536" s="48"/>
      <c r="H536" s="25">
        <v>63000</v>
      </c>
      <c r="I536" s="49">
        <f>2297861.04/1078808*63000</f>
        <v>134190</v>
      </c>
      <c r="J536" s="80" t="s">
        <v>1414</v>
      </c>
      <c r="K536" s="50">
        <v>43906</v>
      </c>
      <c r="L536" s="25" t="s">
        <v>1296</v>
      </c>
      <c r="M536" s="51" t="s">
        <v>1297</v>
      </c>
      <c r="N536" s="52" t="s">
        <v>380</v>
      </c>
      <c r="O536" s="76"/>
      <c r="P536" s="38"/>
      <c r="Q536" s="148"/>
      <c r="R536" s="54"/>
    </row>
    <row r="537" spans="1:18" s="57" customFormat="1" ht="95.25" customHeight="1" thickTop="1" thickBot="1" x14ac:dyDescent="0.25">
      <c r="A537" s="10">
        <v>613108531</v>
      </c>
      <c r="B537" s="19" t="s">
        <v>396</v>
      </c>
      <c r="C537" s="25" t="s">
        <v>1669</v>
      </c>
      <c r="D537" s="48" t="s">
        <v>1482</v>
      </c>
      <c r="E537" s="48" t="s">
        <v>396</v>
      </c>
      <c r="F537" s="48" t="s">
        <v>1375</v>
      </c>
      <c r="G537" s="48"/>
      <c r="H537" s="25">
        <v>49000</v>
      </c>
      <c r="I537" s="49">
        <f>2100082.02/985954*49000</f>
        <v>104370</v>
      </c>
      <c r="J537" s="80" t="s">
        <v>1414</v>
      </c>
      <c r="K537" s="50">
        <v>43906</v>
      </c>
      <c r="L537" s="25" t="s">
        <v>1298</v>
      </c>
      <c r="M537" s="51" t="s">
        <v>1299</v>
      </c>
      <c r="N537" s="52" t="s">
        <v>380</v>
      </c>
      <c r="O537" s="76"/>
      <c r="P537" s="38"/>
      <c r="Q537" s="145"/>
      <c r="R537" s="54"/>
    </row>
    <row r="538" spans="1:18" s="57" customFormat="1" ht="95.25" customHeight="1" thickTop="1" thickBot="1" x14ac:dyDescent="0.25">
      <c r="A538" s="10">
        <v>613108532</v>
      </c>
      <c r="B538" s="19" t="s">
        <v>396</v>
      </c>
      <c r="C538" s="25" t="s">
        <v>1668</v>
      </c>
      <c r="D538" s="48" t="s">
        <v>1484</v>
      </c>
      <c r="E538" s="48" t="s">
        <v>396</v>
      </c>
      <c r="F538" s="48" t="s">
        <v>1375</v>
      </c>
      <c r="G538" s="48"/>
      <c r="H538" s="25">
        <v>63000</v>
      </c>
      <c r="I538" s="49">
        <f>2297861.04/1078808*63000</f>
        <v>134190</v>
      </c>
      <c r="J538" s="80" t="s">
        <v>1414</v>
      </c>
      <c r="K538" s="50">
        <v>43906</v>
      </c>
      <c r="L538" s="25" t="s">
        <v>1300</v>
      </c>
      <c r="M538" s="51" t="s">
        <v>1301</v>
      </c>
      <c r="N538" s="52" t="s">
        <v>380</v>
      </c>
      <c r="O538" s="76"/>
      <c r="P538" s="38"/>
      <c r="Q538" s="148"/>
      <c r="R538" s="54"/>
    </row>
    <row r="539" spans="1:18" s="57" customFormat="1" ht="95.25" customHeight="1" thickTop="1" thickBot="1" x14ac:dyDescent="0.25">
      <c r="A539" s="10">
        <v>613108533</v>
      </c>
      <c r="B539" s="19" t="s">
        <v>396</v>
      </c>
      <c r="C539" s="25" t="s">
        <v>1669</v>
      </c>
      <c r="D539" s="48" t="s">
        <v>1482</v>
      </c>
      <c r="E539" s="48" t="s">
        <v>396</v>
      </c>
      <c r="F539" s="48" t="s">
        <v>1375</v>
      </c>
      <c r="G539" s="48"/>
      <c r="H539" s="25">
        <v>49000</v>
      </c>
      <c r="I539" s="49">
        <f>2100082.02/985954*49000</f>
        <v>104370</v>
      </c>
      <c r="J539" s="80" t="s">
        <v>1414</v>
      </c>
      <c r="K539" s="50">
        <v>43906</v>
      </c>
      <c r="L539" s="25" t="s">
        <v>1302</v>
      </c>
      <c r="M539" s="51" t="s">
        <v>1303</v>
      </c>
      <c r="N539" s="52" t="s">
        <v>380</v>
      </c>
      <c r="O539" s="76"/>
      <c r="P539" s="38"/>
      <c r="Q539" s="145"/>
      <c r="R539" s="54"/>
    </row>
    <row r="540" spans="1:18" s="57" customFormat="1" ht="95.25" customHeight="1" thickTop="1" thickBot="1" x14ac:dyDescent="0.25">
      <c r="A540" s="10">
        <v>613108534</v>
      </c>
      <c r="B540" s="19" t="s">
        <v>396</v>
      </c>
      <c r="C540" s="25" t="s">
        <v>1669</v>
      </c>
      <c r="D540" s="48" t="s">
        <v>1482</v>
      </c>
      <c r="E540" s="48" t="s">
        <v>396</v>
      </c>
      <c r="F540" s="48" t="s">
        <v>1375</v>
      </c>
      <c r="G540" s="48"/>
      <c r="H540" s="25">
        <v>49000</v>
      </c>
      <c r="I540" s="49">
        <f>2100082.02/985954*49000</f>
        <v>104370</v>
      </c>
      <c r="J540" s="80" t="s">
        <v>1414</v>
      </c>
      <c r="K540" s="50">
        <v>43906</v>
      </c>
      <c r="L540" s="25" t="s">
        <v>1304</v>
      </c>
      <c r="M540" s="51" t="s">
        <v>1305</v>
      </c>
      <c r="N540" s="52" t="s">
        <v>380</v>
      </c>
      <c r="O540" s="76"/>
      <c r="P540" s="38"/>
      <c r="Q540" s="148"/>
      <c r="R540" s="54"/>
    </row>
    <row r="541" spans="1:18" s="57" customFormat="1" ht="95.25" customHeight="1" thickTop="1" thickBot="1" x14ac:dyDescent="0.25">
      <c r="A541" s="10">
        <v>613108535</v>
      </c>
      <c r="B541" s="19" t="s">
        <v>396</v>
      </c>
      <c r="C541" s="25" t="s">
        <v>1668</v>
      </c>
      <c r="D541" s="48" t="s">
        <v>1484</v>
      </c>
      <c r="E541" s="48" t="s">
        <v>396</v>
      </c>
      <c r="F541" s="48" t="s">
        <v>1375</v>
      </c>
      <c r="G541" s="48"/>
      <c r="H541" s="25">
        <v>63000</v>
      </c>
      <c r="I541" s="49">
        <f>2297861.04/1078808*63000</f>
        <v>134190</v>
      </c>
      <c r="J541" s="80" t="s">
        <v>1414</v>
      </c>
      <c r="K541" s="50">
        <v>43906</v>
      </c>
      <c r="L541" s="25" t="s">
        <v>1306</v>
      </c>
      <c r="M541" s="51" t="s">
        <v>1307</v>
      </c>
      <c r="N541" s="52" t="s">
        <v>380</v>
      </c>
      <c r="O541" s="76"/>
      <c r="P541" s="38"/>
      <c r="Q541" s="145"/>
      <c r="R541" s="54"/>
    </row>
    <row r="542" spans="1:18" s="57" customFormat="1" ht="95.25" customHeight="1" thickTop="1" thickBot="1" x14ac:dyDescent="0.25">
      <c r="A542" s="10">
        <v>613108536</v>
      </c>
      <c r="B542" s="19" t="s">
        <v>396</v>
      </c>
      <c r="C542" s="25" t="s">
        <v>1667</v>
      </c>
      <c r="D542" s="48" t="s">
        <v>1473</v>
      </c>
      <c r="E542" s="48" t="s">
        <v>396</v>
      </c>
      <c r="F542" s="48" t="s">
        <v>1375</v>
      </c>
      <c r="G542" s="48"/>
      <c r="H542" s="25">
        <v>49000</v>
      </c>
      <c r="I542" s="49">
        <f>2100322.71/986067*49000</f>
        <v>104370</v>
      </c>
      <c r="J542" s="80" t="s">
        <v>1414</v>
      </c>
      <c r="K542" s="50">
        <v>43906</v>
      </c>
      <c r="L542" s="25" t="s">
        <v>1308</v>
      </c>
      <c r="M542" s="51" t="s">
        <v>1309</v>
      </c>
      <c r="N542" s="52" t="s">
        <v>380</v>
      </c>
      <c r="O542" s="76"/>
      <c r="P542" s="38"/>
      <c r="Q542" s="148"/>
      <c r="R542" s="54"/>
    </row>
    <row r="543" spans="1:18" s="57" customFormat="1" ht="95.25" customHeight="1" thickTop="1" thickBot="1" x14ac:dyDescent="0.25">
      <c r="A543" s="10">
        <v>613108537</v>
      </c>
      <c r="B543" s="19" t="s">
        <v>396</v>
      </c>
      <c r="C543" s="25" t="s">
        <v>1667</v>
      </c>
      <c r="D543" s="48" t="s">
        <v>1473</v>
      </c>
      <c r="E543" s="48" t="s">
        <v>396</v>
      </c>
      <c r="F543" s="48" t="s">
        <v>1375</v>
      </c>
      <c r="G543" s="48"/>
      <c r="H543" s="25">
        <v>49000</v>
      </c>
      <c r="I543" s="49">
        <f>2100322.71/986067*49000</f>
        <v>104370</v>
      </c>
      <c r="J543" s="80" t="s">
        <v>1414</v>
      </c>
      <c r="K543" s="50">
        <v>43906</v>
      </c>
      <c r="L543" s="25" t="s">
        <v>1310</v>
      </c>
      <c r="M543" s="51" t="s">
        <v>1311</v>
      </c>
      <c r="N543" s="52" t="s">
        <v>380</v>
      </c>
      <c r="O543" s="76"/>
      <c r="P543" s="38"/>
      <c r="Q543" s="145"/>
      <c r="R543" s="54"/>
    </row>
    <row r="544" spans="1:18" s="57" customFormat="1" ht="95.25" customHeight="1" thickTop="1" thickBot="1" x14ac:dyDescent="0.25">
      <c r="A544" s="10">
        <v>613108538</v>
      </c>
      <c r="B544" s="19" t="s">
        <v>396</v>
      </c>
      <c r="C544" s="25" t="s">
        <v>1665</v>
      </c>
      <c r="D544" s="48" t="s">
        <v>1456</v>
      </c>
      <c r="E544" s="48" t="s">
        <v>396</v>
      </c>
      <c r="F544" s="48" t="s">
        <v>1375</v>
      </c>
      <c r="G544" s="48"/>
      <c r="H544" s="25">
        <v>139400</v>
      </c>
      <c r="I544" s="49">
        <f>2970808.98/1394746*139400</f>
        <v>296922</v>
      </c>
      <c r="J544" s="80" t="s">
        <v>1414</v>
      </c>
      <c r="K544" s="50">
        <v>43906</v>
      </c>
      <c r="L544" s="25" t="s">
        <v>1312</v>
      </c>
      <c r="M544" s="51" t="s">
        <v>1313</v>
      </c>
      <c r="N544" s="52" t="s">
        <v>380</v>
      </c>
      <c r="O544" s="76"/>
      <c r="P544" s="38"/>
      <c r="Q544" s="148"/>
      <c r="R544" s="54"/>
    </row>
    <row r="545" spans="1:2292" s="58" customFormat="1" ht="95.25" customHeight="1" thickTop="1" thickBot="1" x14ac:dyDescent="0.25">
      <c r="A545" s="10">
        <v>613108539</v>
      </c>
      <c r="B545" s="19" t="s">
        <v>396</v>
      </c>
      <c r="C545" s="25" t="s">
        <v>1664</v>
      </c>
      <c r="D545" s="48" t="s">
        <v>1543</v>
      </c>
      <c r="E545" s="48" t="s">
        <v>396</v>
      </c>
      <c r="F545" s="48" t="s">
        <v>1375</v>
      </c>
      <c r="G545" s="48"/>
      <c r="H545" s="25">
        <v>49000</v>
      </c>
      <c r="I545" s="49">
        <f>3780409.2/1774840*49000</f>
        <v>104370</v>
      </c>
      <c r="J545" s="80" t="s">
        <v>1414</v>
      </c>
      <c r="K545" s="50" t="s">
        <v>1314</v>
      </c>
      <c r="L545" s="25" t="s">
        <v>1315</v>
      </c>
      <c r="M545" s="51" t="s">
        <v>1316</v>
      </c>
      <c r="N545" s="52" t="s">
        <v>380</v>
      </c>
      <c r="O545" s="76"/>
      <c r="P545" s="38"/>
      <c r="Q545" s="145"/>
      <c r="R545" s="54"/>
    </row>
    <row r="546" spans="1:2292" s="58" customFormat="1" ht="95.25" customHeight="1" thickTop="1" thickBot="1" x14ac:dyDescent="0.25">
      <c r="A546" s="10">
        <v>613108540</v>
      </c>
      <c r="B546" s="19" t="s">
        <v>396</v>
      </c>
      <c r="C546" s="25" t="s">
        <v>1663</v>
      </c>
      <c r="D546" s="48" t="s">
        <v>1544</v>
      </c>
      <c r="E546" s="48" t="s">
        <v>396</v>
      </c>
      <c r="F546" s="48" t="s">
        <v>1375</v>
      </c>
      <c r="G546" s="48"/>
      <c r="H546" s="25">
        <v>62000</v>
      </c>
      <c r="I546" s="49">
        <f>4635878.97/2176469*62000</f>
        <v>132060</v>
      </c>
      <c r="J546" s="80" t="s">
        <v>1414</v>
      </c>
      <c r="K546" s="50">
        <v>43979</v>
      </c>
      <c r="L546" s="25" t="s">
        <v>1317</v>
      </c>
      <c r="M546" s="51" t="s">
        <v>1318</v>
      </c>
      <c r="N546" s="52" t="s">
        <v>380</v>
      </c>
      <c r="O546" s="76"/>
      <c r="P546" s="38"/>
      <c r="Q546" s="148"/>
      <c r="R546" s="54"/>
    </row>
    <row r="547" spans="1:2292" s="58" customFormat="1" ht="95.25" customHeight="1" thickTop="1" thickBot="1" x14ac:dyDescent="0.25">
      <c r="A547" s="10">
        <v>613108541</v>
      </c>
      <c r="B547" s="19" t="s">
        <v>396</v>
      </c>
      <c r="C547" s="25" t="s">
        <v>1669</v>
      </c>
      <c r="D547" s="48" t="s">
        <v>1482</v>
      </c>
      <c r="E547" s="48" t="s">
        <v>396</v>
      </c>
      <c r="F547" s="48" t="s">
        <v>1375</v>
      </c>
      <c r="G547" s="48"/>
      <c r="H547" s="25">
        <v>49000</v>
      </c>
      <c r="I547" s="49">
        <f>2100082.02/985954*49000</f>
        <v>104370</v>
      </c>
      <c r="J547" s="80" t="s">
        <v>1414</v>
      </c>
      <c r="K547" s="50">
        <v>43974</v>
      </c>
      <c r="L547" s="25" t="s">
        <v>1319</v>
      </c>
      <c r="M547" s="51" t="s">
        <v>1320</v>
      </c>
      <c r="N547" s="52" t="s">
        <v>380</v>
      </c>
      <c r="O547" s="76"/>
      <c r="P547" s="38"/>
      <c r="Q547" s="148"/>
      <c r="R547" s="54"/>
    </row>
    <row r="548" spans="1:2292" s="58" customFormat="1" ht="95.25" customHeight="1" thickTop="1" thickBot="1" x14ac:dyDescent="0.25">
      <c r="A548" s="10">
        <v>613108542</v>
      </c>
      <c r="B548" s="19" t="s">
        <v>396</v>
      </c>
      <c r="C548" s="25" t="s">
        <v>1668</v>
      </c>
      <c r="D548" s="48" t="s">
        <v>1484</v>
      </c>
      <c r="E548" s="48" t="s">
        <v>396</v>
      </c>
      <c r="F548" s="48" t="s">
        <v>1375</v>
      </c>
      <c r="G548" s="48"/>
      <c r="H548" s="25">
        <v>63000</v>
      </c>
      <c r="I548" s="49">
        <f>2297861.04/1078808*63000</f>
        <v>134190</v>
      </c>
      <c r="J548" s="80" t="s">
        <v>1414</v>
      </c>
      <c r="K548" s="50">
        <v>43913</v>
      </c>
      <c r="L548" s="25" t="s">
        <v>1321</v>
      </c>
      <c r="M548" s="51" t="s">
        <v>1322</v>
      </c>
      <c r="N548" s="52" t="s">
        <v>380</v>
      </c>
      <c r="O548" s="76"/>
      <c r="P548" s="38"/>
      <c r="Q548" s="148"/>
      <c r="R548" s="54"/>
    </row>
    <row r="549" spans="1:2292" s="58" customFormat="1" ht="95.25" customHeight="1" thickTop="1" thickBot="1" x14ac:dyDescent="0.25">
      <c r="A549" s="10">
        <v>613108543</v>
      </c>
      <c r="B549" s="19" t="s">
        <v>396</v>
      </c>
      <c r="C549" s="25" t="s">
        <v>1664</v>
      </c>
      <c r="D549" s="48" t="s">
        <v>1543</v>
      </c>
      <c r="E549" s="48" t="s">
        <v>396</v>
      </c>
      <c r="F549" s="48" t="s">
        <v>1375</v>
      </c>
      <c r="G549" s="48"/>
      <c r="H549" s="25">
        <v>49000</v>
      </c>
      <c r="I549" s="49">
        <f>3780409.2/1774840*49000</f>
        <v>104370</v>
      </c>
      <c r="J549" s="80" t="s">
        <v>1414</v>
      </c>
      <c r="K549" s="50">
        <v>43913</v>
      </c>
      <c r="L549" s="25" t="s">
        <v>1323</v>
      </c>
      <c r="M549" s="51" t="s">
        <v>1324</v>
      </c>
      <c r="N549" s="52" t="s">
        <v>380</v>
      </c>
      <c r="O549" s="76"/>
      <c r="P549" s="38"/>
      <c r="Q549" s="149"/>
      <c r="R549" s="54"/>
    </row>
    <row r="550" spans="1:2292" s="58" customFormat="1" ht="72" customHeight="1" thickTop="1" thickBot="1" x14ac:dyDescent="0.25">
      <c r="A550" s="10">
        <v>613108544</v>
      </c>
      <c r="B550" s="19" t="s">
        <v>396</v>
      </c>
      <c r="C550" s="25" t="s">
        <v>1665</v>
      </c>
      <c r="D550" s="48" t="s">
        <v>1456</v>
      </c>
      <c r="E550" s="48" t="s">
        <v>396</v>
      </c>
      <c r="F550" s="48" t="s">
        <v>1375</v>
      </c>
      <c r="G550" s="48"/>
      <c r="H550" s="25">
        <v>139400</v>
      </c>
      <c r="I550" s="49">
        <f>2970808.98/1394746*139400</f>
        <v>296922</v>
      </c>
      <c r="J550" s="80" t="s">
        <v>1414</v>
      </c>
      <c r="K550" s="50">
        <v>43909</v>
      </c>
      <c r="L550" s="25" t="s">
        <v>1325</v>
      </c>
      <c r="M550" s="51" t="s">
        <v>1326</v>
      </c>
      <c r="N550" s="52" t="s">
        <v>380</v>
      </c>
      <c r="O550" s="76"/>
      <c r="P550" s="38"/>
      <c r="Q550" s="148"/>
      <c r="R550" s="54"/>
    </row>
    <row r="551" spans="1:2292" s="59" customFormat="1" ht="70.900000000000006" customHeight="1" thickTop="1" thickBot="1" x14ac:dyDescent="0.25">
      <c r="A551" s="10">
        <v>613108545</v>
      </c>
      <c r="B551" s="19" t="s">
        <v>396</v>
      </c>
      <c r="C551" s="25" t="s">
        <v>1671</v>
      </c>
      <c r="D551" s="48" t="s">
        <v>1670</v>
      </c>
      <c r="E551" s="48" t="s">
        <v>396</v>
      </c>
      <c r="F551" s="48" t="s">
        <v>1375</v>
      </c>
      <c r="G551" s="48"/>
      <c r="H551" s="25">
        <v>443800</v>
      </c>
      <c r="I551" s="49">
        <f>1140566/443800*443800</f>
        <v>1140566</v>
      </c>
      <c r="J551" s="79" t="s">
        <v>1406</v>
      </c>
      <c r="K551" s="50">
        <v>44161</v>
      </c>
      <c r="L551" s="25" t="s">
        <v>1328</v>
      </c>
      <c r="M551" s="51" t="s">
        <v>1329</v>
      </c>
      <c r="N551" s="52" t="s">
        <v>380</v>
      </c>
      <c r="O551" s="76"/>
      <c r="P551" s="118" t="s">
        <v>1672</v>
      </c>
      <c r="Q551" s="146"/>
      <c r="R551" s="54"/>
    </row>
    <row r="552" spans="1:2292" s="59" customFormat="1" ht="132" customHeight="1" thickTop="1" thickBot="1" x14ac:dyDescent="0.25">
      <c r="A552" s="10">
        <v>613108546</v>
      </c>
      <c r="B552" s="19" t="s">
        <v>396</v>
      </c>
      <c r="C552" s="25" t="s">
        <v>1673</v>
      </c>
      <c r="D552" s="48" t="s">
        <v>1674</v>
      </c>
      <c r="E552" s="48" t="s">
        <v>396</v>
      </c>
      <c r="F552" s="48" t="s">
        <v>1375</v>
      </c>
      <c r="G552" s="48"/>
      <c r="H552" s="25">
        <v>695777</v>
      </c>
      <c r="I552" s="49">
        <v>1482005.01</v>
      </c>
      <c r="J552" s="79" t="s">
        <v>1406</v>
      </c>
      <c r="K552" s="50">
        <v>44186</v>
      </c>
      <c r="L552" s="25" t="s">
        <v>1330</v>
      </c>
      <c r="M552" s="51" t="s">
        <v>1331</v>
      </c>
      <c r="N552" s="52" t="s">
        <v>380</v>
      </c>
      <c r="O552" s="76"/>
      <c r="P552" s="118" t="s">
        <v>1675</v>
      </c>
      <c r="Q552" s="14"/>
      <c r="R552" s="54"/>
    </row>
    <row r="553" spans="1:2292" s="60" customFormat="1" ht="95.25" customHeight="1" thickTop="1" thickBot="1" x14ac:dyDescent="0.25">
      <c r="A553" s="10">
        <v>613108547</v>
      </c>
      <c r="B553" s="19" t="s">
        <v>396</v>
      </c>
      <c r="C553" s="25" t="s">
        <v>1677</v>
      </c>
      <c r="D553" s="48" t="s">
        <v>1676</v>
      </c>
      <c r="E553" s="48" t="s">
        <v>396</v>
      </c>
      <c r="F553" s="48" t="s">
        <v>1375</v>
      </c>
      <c r="G553" s="48"/>
      <c r="H553" s="25">
        <v>319571</v>
      </c>
      <c r="I553" s="62">
        <v>680686.23</v>
      </c>
      <c r="J553" s="79" t="s">
        <v>1406</v>
      </c>
      <c r="K553" s="50">
        <v>44517</v>
      </c>
      <c r="L553" s="25" t="s">
        <v>1345</v>
      </c>
      <c r="M553" s="51" t="s">
        <v>1346</v>
      </c>
      <c r="N553" s="52" t="s">
        <v>380</v>
      </c>
      <c r="O553" s="76"/>
      <c r="P553" s="118" t="s">
        <v>1678</v>
      </c>
      <c r="Q553" s="146"/>
      <c r="R553" s="54"/>
    </row>
    <row r="554" spans="1:2292" s="61" customFormat="1" ht="95.25" customHeight="1" thickTop="1" thickBot="1" x14ac:dyDescent="0.25">
      <c r="A554" s="10">
        <v>613108548</v>
      </c>
      <c r="B554" s="19" t="s">
        <v>396</v>
      </c>
      <c r="C554" s="25" t="s">
        <v>1677</v>
      </c>
      <c r="D554" s="48" t="s">
        <v>1679</v>
      </c>
      <c r="E554" s="48" t="s">
        <v>396</v>
      </c>
      <c r="F554" s="48" t="s">
        <v>1375</v>
      </c>
      <c r="G554" s="48"/>
      <c r="H554" s="25">
        <v>2080000</v>
      </c>
      <c r="I554" s="62">
        <v>4409600</v>
      </c>
      <c r="J554" s="79" t="s">
        <v>1406</v>
      </c>
      <c r="K554" s="50">
        <v>44578</v>
      </c>
      <c r="L554" s="25" t="s">
        <v>1347</v>
      </c>
      <c r="M554" s="51" t="s">
        <v>1348</v>
      </c>
      <c r="N554" s="52" t="s">
        <v>380</v>
      </c>
      <c r="O554" s="76"/>
      <c r="P554" s="118" t="s">
        <v>1680</v>
      </c>
      <c r="Q554" s="14"/>
      <c r="R554" s="54"/>
    </row>
    <row r="555" spans="1:2292" s="61" customFormat="1" ht="95.25" customHeight="1" thickTop="1" thickBot="1" x14ac:dyDescent="0.25">
      <c r="A555" s="120">
        <v>613108549</v>
      </c>
      <c r="B555" s="121" t="s">
        <v>396</v>
      </c>
      <c r="C555" s="122" t="s">
        <v>1681</v>
      </c>
      <c r="D555" s="123" t="s">
        <v>1349</v>
      </c>
      <c r="E555" s="48" t="s">
        <v>396</v>
      </c>
      <c r="F555" s="48" t="s">
        <v>1375</v>
      </c>
      <c r="G555" s="123"/>
      <c r="H555" s="122" t="s">
        <v>1350</v>
      </c>
      <c r="I555" s="124" t="s">
        <v>1344</v>
      </c>
      <c r="J555" s="125"/>
      <c r="K555" s="126">
        <v>44638</v>
      </c>
      <c r="L555" s="122" t="s">
        <v>1351</v>
      </c>
      <c r="M555" s="127" t="s">
        <v>1352</v>
      </c>
      <c r="N555" s="128" t="s">
        <v>380</v>
      </c>
      <c r="O555" s="129"/>
      <c r="P555" s="130"/>
      <c r="Q555" s="147"/>
      <c r="R555" s="131"/>
    </row>
    <row r="556" spans="1:2292" s="47" customFormat="1" ht="181.9" customHeight="1" thickTop="1" thickBot="1" x14ac:dyDescent="0.25">
      <c r="A556" s="10">
        <v>613108550</v>
      </c>
      <c r="B556" s="47" t="s">
        <v>756</v>
      </c>
      <c r="C556" s="25" t="s">
        <v>1685</v>
      </c>
      <c r="D556" s="48" t="s">
        <v>1682</v>
      </c>
      <c r="E556" s="48" t="s">
        <v>1394</v>
      </c>
      <c r="F556" s="48" t="s">
        <v>1683</v>
      </c>
      <c r="H556" s="47">
        <v>4660</v>
      </c>
      <c r="I556" s="63">
        <v>29824</v>
      </c>
      <c r="J556" s="63" t="s">
        <v>1406</v>
      </c>
      <c r="K556" s="64">
        <v>45068</v>
      </c>
      <c r="L556" s="25" t="s">
        <v>1354</v>
      </c>
      <c r="M556" s="51" t="s">
        <v>1355</v>
      </c>
      <c r="N556" s="76" t="s">
        <v>380</v>
      </c>
      <c r="O556" s="119"/>
      <c r="P556" s="67"/>
      <c r="S556" s="34"/>
      <c r="T556" s="34"/>
      <c r="U556" s="34"/>
      <c r="V556" s="34"/>
      <c r="W556" s="34"/>
      <c r="X556" s="34"/>
      <c r="Y556" s="34"/>
      <c r="Z556" s="34"/>
      <c r="AA556" s="34"/>
      <c r="AB556" s="34"/>
      <c r="AC556" s="34"/>
      <c r="AD556" s="34"/>
      <c r="AE556" s="34"/>
      <c r="AF556" s="34"/>
      <c r="AG556" s="34"/>
      <c r="AH556" s="34"/>
      <c r="AI556" s="34"/>
      <c r="AJ556" s="34"/>
      <c r="AK556" s="34"/>
      <c r="AL556" s="34"/>
      <c r="AM556" s="34"/>
      <c r="AN556" s="34"/>
      <c r="AO556" s="34"/>
      <c r="AP556" s="34"/>
      <c r="AQ556" s="34"/>
      <c r="AR556" s="34"/>
      <c r="AS556" s="34"/>
      <c r="AT556" s="34"/>
      <c r="AU556" s="34"/>
      <c r="AV556" s="34"/>
      <c r="AW556" s="34"/>
      <c r="AX556" s="34"/>
      <c r="AY556" s="34"/>
      <c r="AZ556" s="34"/>
      <c r="BA556" s="34"/>
      <c r="BB556" s="34"/>
      <c r="BC556" s="34"/>
      <c r="BD556" s="34"/>
      <c r="BE556" s="34"/>
      <c r="BF556" s="34"/>
      <c r="BG556" s="34"/>
      <c r="BH556" s="34"/>
      <c r="BI556" s="34"/>
      <c r="BJ556" s="34"/>
      <c r="BK556" s="34"/>
      <c r="BL556" s="34"/>
      <c r="BM556" s="34"/>
      <c r="BN556" s="34"/>
      <c r="BO556" s="34"/>
      <c r="BP556" s="34"/>
      <c r="BQ556" s="34"/>
      <c r="BR556" s="34"/>
      <c r="BS556" s="34"/>
      <c r="BT556" s="34"/>
      <c r="BU556" s="34"/>
      <c r="BV556" s="34"/>
      <c r="BW556" s="34"/>
      <c r="BX556" s="34"/>
      <c r="BY556" s="34"/>
      <c r="BZ556" s="34"/>
      <c r="CA556" s="34"/>
      <c r="CB556" s="34"/>
      <c r="CC556" s="34"/>
      <c r="CD556" s="34"/>
      <c r="CE556" s="34"/>
      <c r="CF556" s="34"/>
      <c r="CG556" s="34"/>
      <c r="CH556" s="34"/>
      <c r="CI556" s="34"/>
      <c r="CJ556" s="34"/>
      <c r="CK556" s="34"/>
      <c r="CL556" s="34"/>
      <c r="CM556" s="34"/>
      <c r="CN556" s="34"/>
      <c r="CO556" s="34"/>
      <c r="CP556" s="34"/>
      <c r="CQ556" s="34"/>
      <c r="CR556" s="34"/>
      <c r="CS556" s="34"/>
      <c r="CT556" s="34"/>
      <c r="CU556" s="34"/>
      <c r="CV556" s="34"/>
      <c r="CW556" s="34"/>
      <c r="CX556" s="34"/>
      <c r="CY556" s="34"/>
      <c r="CZ556" s="34"/>
      <c r="DA556" s="34"/>
      <c r="DB556" s="34"/>
      <c r="DC556" s="34"/>
      <c r="DD556" s="34"/>
      <c r="DE556" s="34"/>
      <c r="DF556" s="34"/>
      <c r="DG556" s="34"/>
      <c r="DH556" s="34"/>
      <c r="DI556" s="34"/>
      <c r="DJ556" s="34"/>
      <c r="DK556" s="34"/>
      <c r="DL556" s="34"/>
      <c r="DM556" s="34"/>
      <c r="DN556" s="34"/>
      <c r="DO556" s="34"/>
      <c r="DP556" s="34"/>
      <c r="DQ556" s="34"/>
      <c r="DR556" s="34"/>
      <c r="DS556" s="34"/>
      <c r="DT556" s="34"/>
      <c r="DU556" s="34"/>
      <c r="DV556" s="34"/>
      <c r="DW556" s="34"/>
      <c r="DX556" s="34"/>
      <c r="DY556" s="34"/>
      <c r="DZ556" s="34"/>
      <c r="EA556" s="34"/>
      <c r="EB556" s="34"/>
      <c r="EC556" s="34"/>
      <c r="ED556" s="34"/>
      <c r="EE556" s="34"/>
      <c r="EF556" s="34"/>
      <c r="EG556" s="34"/>
      <c r="EH556" s="34"/>
      <c r="EI556" s="34"/>
      <c r="EJ556" s="34"/>
      <c r="EK556" s="34"/>
      <c r="EL556" s="34"/>
      <c r="EM556" s="34"/>
      <c r="EN556" s="34"/>
      <c r="EO556" s="34"/>
      <c r="EP556" s="34"/>
      <c r="EQ556" s="34"/>
      <c r="ER556" s="34"/>
      <c r="ES556" s="34"/>
      <c r="ET556" s="34"/>
      <c r="EU556" s="34"/>
      <c r="EV556" s="34"/>
      <c r="EW556" s="34"/>
      <c r="EX556" s="34"/>
      <c r="EY556" s="34"/>
      <c r="EZ556" s="34"/>
      <c r="FA556" s="34"/>
      <c r="FB556" s="34"/>
      <c r="FC556" s="34"/>
      <c r="FD556" s="34"/>
      <c r="FE556" s="34"/>
      <c r="FF556" s="34"/>
      <c r="FG556" s="34"/>
      <c r="FH556" s="34"/>
      <c r="FI556" s="34"/>
      <c r="FJ556" s="34"/>
      <c r="FK556" s="34"/>
      <c r="FL556" s="34"/>
      <c r="FM556" s="34"/>
      <c r="FN556" s="34"/>
      <c r="FO556" s="34"/>
      <c r="FP556" s="34"/>
      <c r="FQ556" s="34"/>
      <c r="FR556" s="34"/>
      <c r="FS556" s="34"/>
      <c r="FT556" s="34"/>
      <c r="FU556" s="34"/>
      <c r="FV556" s="34"/>
      <c r="FW556" s="34"/>
      <c r="FX556" s="34"/>
      <c r="FY556" s="34"/>
      <c r="FZ556" s="34"/>
      <c r="GA556" s="34"/>
      <c r="GB556" s="34"/>
      <c r="GC556" s="34"/>
      <c r="GD556" s="34"/>
      <c r="GE556" s="34"/>
      <c r="GF556" s="34"/>
      <c r="GG556" s="34"/>
      <c r="GH556" s="34"/>
      <c r="GI556" s="34"/>
      <c r="GJ556" s="34"/>
      <c r="GK556" s="34"/>
      <c r="GL556" s="34"/>
      <c r="GM556" s="34"/>
      <c r="GN556" s="34"/>
      <c r="GO556" s="34"/>
      <c r="GP556" s="34"/>
      <c r="GQ556" s="34"/>
      <c r="GR556" s="34"/>
      <c r="GS556" s="34"/>
      <c r="GT556" s="34"/>
      <c r="GU556" s="34"/>
      <c r="GV556" s="34"/>
      <c r="GW556" s="34"/>
      <c r="GX556" s="34"/>
      <c r="GY556" s="34"/>
      <c r="GZ556" s="34"/>
      <c r="HA556" s="34"/>
      <c r="HB556" s="34"/>
      <c r="HC556" s="34"/>
      <c r="HD556" s="34"/>
      <c r="HE556" s="34"/>
      <c r="HF556" s="34"/>
      <c r="HG556" s="34"/>
      <c r="HH556" s="34"/>
      <c r="HI556" s="34"/>
      <c r="HJ556" s="34"/>
      <c r="HK556" s="34"/>
      <c r="HL556" s="34"/>
      <c r="HM556" s="34"/>
      <c r="HN556" s="34"/>
      <c r="HO556" s="34"/>
      <c r="HP556" s="34"/>
      <c r="HQ556" s="34"/>
      <c r="HR556" s="34"/>
      <c r="HS556" s="34"/>
      <c r="HT556" s="34"/>
      <c r="HU556" s="34"/>
      <c r="HV556" s="34"/>
      <c r="HW556" s="34"/>
      <c r="HX556" s="34"/>
      <c r="HY556" s="34"/>
      <c r="HZ556" s="34"/>
      <c r="IA556" s="34"/>
      <c r="IB556" s="34"/>
      <c r="IC556" s="34"/>
      <c r="ID556" s="34"/>
      <c r="IE556" s="34"/>
      <c r="IF556" s="34"/>
      <c r="IG556" s="34"/>
      <c r="IH556" s="34"/>
      <c r="II556" s="34"/>
      <c r="IJ556" s="34"/>
      <c r="IK556" s="34"/>
      <c r="IL556" s="34"/>
      <c r="IM556" s="34"/>
      <c r="IN556" s="34"/>
      <c r="IO556" s="34"/>
      <c r="IP556" s="34"/>
      <c r="IQ556" s="34"/>
      <c r="IR556" s="34"/>
      <c r="IS556" s="34"/>
      <c r="IT556" s="34"/>
      <c r="IU556" s="34"/>
      <c r="IV556" s="34"/>
      <c r="IW556" s="34"/>
      <c r="IX556" s="34"/>
      <c r="IY556" s="34"/>
      <c r="IZ556" s="34"/>
      <c r="JA556" s="34"/>
      <c r="JB556" s="34"/>
      <c r="JC556" s="34"/>
      <c r="JD556" s="34"/>
      <c r="JE556" s="34"/>
      <c r="JF556" s="34"/>
      <c r="JG556" s="34"/>
      <c r="JH556" s="34"/>
      <c r="JI556" s="34"/>
      <c r="JJ556" s="34"/>
      <c r="JK556" s="34"/>
      <c r="JL556" s="34"/>
      <c r="JM556" s="34"/>
      <c r="JN556" s="34"/>
      <c r="JO556" s="34"/>
      <c r="JP556" s="34"/>
      <c r="JQ556" s="34"/>
      <c r="JR556" s="34"/>
      <c r="JS556" s="34"/>
      <c r="JT556" s="34"/>
      <c r="JU556" s="34"/>
      <c r="JV556" s="34"/>
      <c r="JW556" s="34"/>
      <c r="JX556" s="34"/>
      <c r="JY556" s="34"/>
      <c r="JZ556" s="34"/>
      <c r="KA556" s="34"/>
      <c r="KB556" s="34"/>
      <c r="KC556" s="34"/>
      <c r="KD556" s="34"/>
      <c r="KE556" s="34"/>
      <c r="KF556" s="34"/>
      <c r="KG556" s="34"/>
      <c r="KH556" s="34"/>
      <c r="KI556" s="34"/>
      <c r="KJ556" s="34"/>
      <c r="KK556" s="34"/>
      <c r="KL556" s="34"/>
      <c r="KM556" s="34"/>
      <c r="KN556" s="34"/>
      <c r="KO556" s="34"/>
      <c r="KP556" s="34"/>
      <c r="KQ556" s="34"/>
      <c r="KR556" s="34"/>
      <c r="KS556" s="34"/>
      <c r="KT556" s="34"/>
      <c r="KU556" s="34"/>
      <c r="KV556" s="34"/>
      <c r="KW556" s="34"/>
      <c r="KX556" s="34"/>
      <c r="KY556" s="34"/>
      <c r="KZ556" s="34"/>
      <c r="LA556" s="34"/>
      <c r="LB556" s="34"/>
      <c r="LC556" s="34"/>
      <c r="LD556" s="34"/>
      <c r="LE556" s="34"/>
      <c r="LF556" s="34"/>
      <c r="LG556" s="34"/>
      <c r="LH556" s="34"/>
      <c r="LI556" s="34"/>
      <c r="LJ556" s="34"/>
      <c r="LK556" s="34"/>
      <c r="LL556" s="34"/>
      <c r="LM556" s="34"/>
      <c r="LN556" s="34"/>
      <c r="LO556" s="34"/>
      <c r="LP556" s="34"/>
      <c r="LQ556" s="34"/>
      <c r="LR556" s="34"/>
      <c r="LS556" s="34"/>
      <c r="LT556" s="34"/>
      <c r="LU556" s="34"/>
      <c r="LV556" s="34"/>
      <c r="LW556" s="34"/>
      <c r="LX556" s="34"/>
      <c r="LY556" s="34"/>
      <c r="LZ556" s="34"/>
      <c r="MA556" s="34"/>
      <c r="MB556" s="34"/>
      <c r="MC556" s="34"/>
      <c r="MD556" s="34"/>
      <c r="ME556" s="34"/>
      <c r="MF556" s="34"/>
      <c r="MG556" s="34"/>
      <c r="MH556" s="34"/>
      <c r="MI556" s="34"/>
      <c r="MJ556" s="34"/>
      <c r="MK556" s="34"/>
      <c r="ML556" s="34"/>
      <c r="MM556" s="34"/>
      <c r="MN556" s="34"/>
      <c r="MO556" s="34"/>
      <c r="MP556" s="34"/>
      <c r="MQ556" s="34"/>
      <c r="MR556" s="34"/>
      <c r="MS556" s="34"/>
      <c r="MT556" s="34"/>
      <c r="MU556" s="34"/>
      <c r="MV556" s="34"/>
      <c r="MW556" s="34"/>
      <c r="MX556" s="34"/>
      <c r="MY556" s="34"/>
      <c r="MZ556" s="34"/>
      <c r="NA556" s="34"/>
      <c r="NB556" s="34"/>
      <c r="NC556" s="34"/>
      <c r="ND556" s="34"/>
      <c r="NE556" s="34"/>
      <c r="NF556" s="34"/>
      <c r="NG556" s="34"/>
      <c r="NH556" s="34"/>
      <c r="NI556" s="34"/>
      <c r="NJ556" s="34"/>
      <c r="NK556" s="34"/>
      <c r="NL556" s="34"/>
      <c r="NM556" s="34"/>
      <c r="NN556" s="34"/>
      <c r="NO556" s="34"/>
      <c r="NP556" s="34"/>
      <c r="NQ556" s="34"/>
      <c r="NR556" s="34"/>
      <c r="NS556" s="34"/>
      <c r="NT556" s="34"/>
      <c r="NU556" s="34"/>
      <c r="NV556" s="34"/>
      <c r="NW556" s="34"/>
      <c r="NX556" s="34"/>
      <c r="NY556" s="34"/>
      <c r="NZ556" s="34"/>
      <c r="OA556" s="34"/>
      <c r="OB556" s="34"/>
      <c r="OC556" s="34"/>
      <c r="OD556" s="34"/>
      <c r="OE556" s="34"/>
      <c r="OF556" s="34"/>
      <c r="OG556" s="34"/>
      <c r="OH556" s="34"/>
      <c r="OI556" s="34"/>
      <c r="OJ556" s="34"/>
      <c r="OK556" s="34"/>
      <c r="OL556" s="34"/>
      <c r="OM556" s="34"/>
      <c r="ON556" s="34"/>
      <c r="OO556" s="34"/>
      <c r="OP556" s="34"/>
      <c r="OQ556" s="34"/>
      <c r="OR556" s="34"/>
      <c r="OS556" s="34"/>
      <c r="OT556" s="34"/>
      <c r="OU556" s="34"/>
      <c r="OV556" s="34"/>
      <c r="OW556" s="34"/>
      <c r="OX556" s="34"/>
      <c r="OY556" s="34"/>
      <c r="OZ556" s="34"/>
      <c r="PA556" s="34"/>
      <c r="PB556" s="34"/>
      <c r="PC556" s="34"/>
      <c r="PD556" s="34"/>
      <c r="PE556" s="34"/>
      <c r="PF556" s="34"/>
      <c r="PG556" s="34"/>
      <c r="PH556" s="34"/>
      <c r="PI556" s="34"/>
      <c r="PJ556" s="34"/>
      <c r="PK556" s="34"/>
      <c r="PL556" s="34"/>
      <c r="PM556" s="34"/>
      <c r="PN556" s="34"/>
      <c r="PO556" s="34"/>
      <c r="PP556" s="34"/>
      <c r="PQ556" s="34"/>
      <c r="PR556" s="34"/>
      <c r="PS556" s="34"/>
      <c r="PT556" s="34"/>
      <c r="PU556" s="34"/>
      <c r="PV556" s="34"/>
      <c r="PW556" s="34"/>
      <c r="PX556" s="34"/>
      <c r="PY556" s="34"/>
      <c r="PZ556" s="34"/>
      <c r="QA556" s="34"/>
      <c r="QB556" s="34"/>
      <c r="QC556" s="34"/>
      <c r="QD556" s="34"/>
      <c r="QE556" s="34"/>
      <c r="QF556" s="34"/>
      <c r="QG556" s="34"/>
      <c r="QH556" s="34"/>
      <c r="QI556" s="34"/>
      <c r="QJ556" s="34"/>
      <c r="QK556" s="34"/>
      <c r="QL556" s="34"/>
      <c r="QM556" s="34"/>
      <c r="QN556" s="34"/>
      <c r="QO556" s="34"/>
      <c r="QP556" s="34"/>
      <c r="QQ556" s="34"/>
      <c r="QR556" s="34"/>
      <c r="QS556" s="34"/>
      <c r="QT556" s="34"/>
      <c r="QU556" s="34"/>
      <c r="QV556" s="34"/>
      <c r="QW556" s="34"/>
      <c r="QX556" s="34"/>
      <c r="QY556" s="34"/>
      <c r="QZ556" s="34"/>
      <c r="RA556" s="34"/>
      <c r="RB556" s="34"/>
      <c r="RC556" s="34"/>
      <c r="RD556" s="34"/>
      <c r="RE556" s="34"/>
      <c r="RF556" s="34"/>
      <c r="RG556" s="34"/>
      <c r="RH556" s="34"/>
      <c r="RI556" s="34"/>
      <c r="RJ556" s="34"/>
      <c r="RK556" s="34"/>
      <c r="RL556" s="34"/>
      <c r="RM556" s="34"/>
      <c r="RN556" s="34"/>
      <c r="RO556" s="34"/>
      <c r="RP556" s="34"/>
      <c r="RQ556" s="34"/>
      <c r="RR556" s="34"/>
      <c r="RS556" s="34"/>
      <c r="RT556" s="34"/>
      <c r="RU556" s="34"/>
      <c r="RV556" s="34"/>
      <c r="RW556" s="34"/>
      <c r="RX556" s="34"/>
      <c r="RY556" s="34"/>
      <c r="RZ556" s="34"/>
      <c r="SA556" s="34"/>
      <c r="SB556" s="34"/>
      <c r="SC556" s="34"/>
      <c r="SD556" s="34"/>
      <c r="SE556" s="34"/>
      <c r="SF556" s="34"/>
      <c r="SG556" s="34"/>
      <c r="SH556" s="34"/>
      <c r="SI556" s="34"/>
      <c r="SJ556" s="34"/>
      <c r="SK556" s="34"/>
      <c r="SL556" s="34"/>
      <c r="SM556" s="34"/>
      <c r="SN556" s="34"/>
      <c r="SO556" s="34"/>
      <c r="SP556" s="34"/>
      <c r="SQ556" s="34"/>
      <c r="SR556" s="34"/>
      <c r="SS556" s="34"/>
      <c r="ST556" s="34"/>
      <c r="SU556" s="34"/>
      <c r="SV556" s="34"/>
      <c r="SW556" s="34"/>
      <c r="SX556" s="34"/>
      <c r="SY556" s="34"/>
      <c r="SZ556" s="34"/>
      <c r="TA556" s="34"/>
      <c r="TB556" s="34"/>
      <c r="TC556" s="34"/>
      <c r="TD556" s="34"/>
      <c r="TE556" s="34"/>
      <c r="TF556" s="34"/>
      <c r="TG556" s="34"/>
      <c r="TH556" s="34"/>
      <c r="TI556" s="34"/>
      <c r="TJ556" s="34"/>
      <c r="TK556" s="34"/>
      <c r="TL556" s="34"/>
      <c r="TM556" s="34"/>
      <c r="TN556" s="34"/>
      <c r="TO556" s="34"/>
      <c r="TP556" s="34"/>
      <c r="TQ556" s="34"/>
      <c r="TR556" s="34"/>
      <c r="TS556" s="34"/>
      <c r="TT556" s="34"/>
      <c r="TU556" s="34"/>
      <c r="TV556" s="34"/>
      <c r="TW556" s="34"/>
      <c r="TX556" s="34"/>
      <c r="TY556" s="34"/>
      <c r="TZ556" s="34"/>
      <c r="UA556" s="34"/>
      <c r="UB556" s="34"/>
      <c r="UC556" s="34"/>
      <c r="UD556" s="34"/>
      <c r="UE556" s="34"/>
      <c r="UF556" s="34"/>
      <c r="UG556" s="34"/>
      <c r="UH556" s="34"/>
      <c r="UI556" s="34"/>
      <c r="UJ556" s="34"/>
      <c r="UK556" s="34"/>
      <c r="UL556" s="34"/>
      <c r="UM556" s="34"/>
      <c r="UN556" s="34"/>
      <c r="UO556" s="34"/>
      <c r="UP556" s="34"/>
      <c r="UQ556" s="34"/>
      <c r="UR556" s="34"/>
      <c r="US556" s="34"/>
      <c r="UT556" s="34"/>
      <c r="UU556" s="34"/>
      <c r="UV556" s="34"/>
      <c r="UW556" s="34"/>
      <c r="UX556" s="34"/>
      <c r="UY556" s="34"/>
      <c r="UZ556" s="34"/>
      <c r="VA556" s="34"/>
      <c r="VB556" s="34"/>
      <c r="VC556" s="34"/>
      <c r="VD556" s="34"/>
      <c r="VE556" s="34"/>
      <c r="VF556" s="34"/>
      <c r="VG556" s="34"/>
      <c r="VH556" s="34"/>
      <c r="VI556" s="34"/>
      <c r="VJ556" s="34"/>
      <c r="VK556" s="34"/>
      <c r="VL556" s="34"/>
      <c r="VM556" s="34"/>
      <c r="VN556" s="34"/>
      <c r="VO556" s="34"/>
      <c r="VP556" s="34"/>
      <c r="VQ556" s="34"/>
      <c r="VR556" s="34"/>
      <c r="VS556" s="34"/>
      <c r="VT556" s="34"/>
      <c r="VU556" s="34"/>
      <c r="VV556" s="34"/>
      <c r="VW556" s="34"/>
      <c r="VX556" s="34"/>
      <c r="VY556" s="34"/>
      <c r="VZ556" s="34"/>
      <c r="WA556" s="34"/>
      <c r="WB556" s="34"/>
      <c r="WC556" s="34"/>
      <c r="WD556" s="34"/>
      <c r="WE556" s="34"/>
      <c r="WF556" s="34"/>
      <c r="WG556" s="34"/>
      <c r="WH556" s="34"/>
      <c r="WI556" s="34"/>
      <c r="WJ556" s="34"/>
      <c r="WK556" s="34"/>
      <c r="WL556" s="34"/>
      <c r="WM556" s="34"/>
      <c r="WN556" s="34"/>
      <c r="WO556" s="34"/>
      <c r="WP556" s="34"/>
      <c r="WQ556" s="34"/>
      <c r="WR556" s="34"/>
      <c r="WS556" s="34"/>
      <c r="WT556" s="34"/>
      <c r="WU556" s="34"/>
      <c r="WV556" s="34"/>
      <c r="WW556" s="34"/>
      <c r="WX556" s="34"/>
      <c r="WY556" s="34"/>
      <c r="WZ556" s="34"/>
      <c r="XA556" s="34"/>
      <c r="XB556" s="34"/>
      <c r="XC556" s="34"/>
      <c r="XD556" s="34"/>
      <c r="XE556" s="34"/>
      <c r="XF556" s="34"/>
      <c r="XG556" s="34"/>
      <c r="XH556" s="34"/>
      <c r="XI556" s="34"/>
      <c r="XJ556" s="34"/>
      <c r="XK556" s="34"/>
      <c r="XL556" s="34"/>
      <c r="XM556" s="34"/>
      <c r="XN556" s="34"/>
      <c r="XO556" s="34"/>
      <c r="XP556" s="34"/>
      <c r="XQ556" s="34"/>
      <c r="XR556" s="34"/>
      <c r="XS556" s="34"/>
      <c r="XT556" s="34"/>
      <c r="XU556" s="34"/>
      <c r="XV556" s="34"/>
      <c r="XW556" s="34"/>
      <c r="XX556" s="34"/>
      <c r="XY556" s="34"/>
      <c r="XZ556" s="34"/>
      <c r="YA556" s="34"/>
      <c r="YB556" s="34"/>
      <c r="YC556" s="34"/>
      <c r="YD556" s="34"/>
      <c r="YE556" s="34"/>
      <c r="YF556" s="34"/>
      <c r="YG556" s="34"/>
      <c r="YH556" s="34"/>
      <c r="YI556" s="34"/>
      <c r="YJ556" s="34"/>
      <c r="YK556" s="34"/>
      <c r="YL556" s="34"/>
      <c r="YM556" s="34"/>
      <c r="YN556" s="34"/>
      <c r="YO556" s="34"/>
      <c r="YP556" s="34"/>
      <c r="YQ556" s="34"/>
      <c r="YR556" s="34"/>
      <c r="YS556" s="34"/>
      <c r="YT556" s="34"/>
      <c r="YU556" s="34"/>
      <c r="YV556" s="34"/>
      <c r="YW556" s="34"/>
      <c r="YX556" s="34"/>
      <c r="YY556" s="34"/>
      <c r="YZ556" s="34"/>
      <c r="ZA556" s="34"/>
      <c r="ZB556" s="34"/>
      <c r="ZC556" s="34"/>
      <c r="ZD556" s="34"/>
      <c r="ZE556" s="34"/>
      <c r="ZF556" s="34"/>
      <c r="ZG556" s="34"/>
      <c r="ZH556" s="34"/>
      <c r="ZI556" s="34"/>
      <c r="ZJ556" s="34"/>
      <c r="ZK556" s="34"/>
      <c r="ZL556" s="34"/>
      <c r="ZM556" s="34"/>
      <c r="ZN556" s="34"/>
      <c r="ZO556" s="34"/>
      <c r="ZP556" s="34"/>
      <c r="ZQ556" s="34"/>
      <c r="ZR556" s="34"/>
      <c r="ZS556" s="34"/>
      <c r="ZT556" s="34"/>
      <c r="ZU556" s="34"/>
      <c r="ZV556" s="34"/>
      <c r="ZW556" s="34"/>
      <c r="ZX556" s="34"/>
      <c r="ZY556" s="34"/>
      <c r="ZZ556" s="34"/>
      <c r="AAA556" s="34"/>
      <c r="AAB556" s="34"/>
      <c r="AAC556" s="34"/>
      <c r="AAD556" s="34"/>
      <c r="AAE556" s="34"/>
      <c r="AAF556" s="34"/>
      <c r="AAG556" s="34"/>
      <c r="AAH556" s="34"/>
      <c r="AAI556" s="34"/>
      <c r="AAJ556" s="34"/>
      <c r="AAK556" s="34"/>
      <c r="AAL556" s="34"/>
      <c r="AAM556" s="34"/>
      <c r="AAN556" s="34"/>
      <c r="AAO556" s="34"/>
      <c r="AAP556" s="34"/>
      <c r="AAQ556" s="34"/>
      <c r="AAR556" s="34"/>
      <c r="AAS556" s="34"/>
      <c r="AAT556" s="34"/>
      <c r="AAU556" s="34"/>
      <c r="AAV556" s="34"/>
      <c r="AAW556" s="34"/>
      <c r="AAX556" s="34"/>
      <c r="AAY556" s="34"/>
      <c r="AAZ556" s="34"/>
      <c r="ABA556" s="34"/>
      <c r="ABB556" s="34"/>
      <c r="ABC556" s="34"/>
      <c r="ABD556" s="34"/>
      <c r="ABE556" s="34"/>
      <c r="ABF556" s="34"/>
      <c r="ABG556" s="34"/>
      <c r="ABH556" s="34"/>
      <c r="ABI556" s="34"/>
      <c r="ABJ556" s="34"/>
      <c r="ABK556" s="34"/>
      <c r="ABL556" s="34"/>
      <c r="ABM556" s="34"/>
      <c r="ABN556" s="34"/>
      <c r="ABO556" s="34"/>
      <c r="ABP556" s="34"/>
      <c r="ABQ556" s="34"/>
      <c r="ABR556" s="34"/>
      <c r="ABS556" s="34"/>
      <c r="ABT556" s="34"/>
      <c r="ABU556" s="34"/>
      <c r="ABV556" s="34"/>
      <c r="ABW556" s="34"/>
      <c r="ABX556" s="34"/>
      <c r="ABY556" s="34"/>
      <c r="ABZ556" s="34"/>
      <c r="ACA556" s="34"/>
      <c r="ACB556" s="34"/>
      <c r="ACC556" s="34"/>
      <c r="ACD556" s="34"/>
      <c r="ACE556" s="34"/>
      <c r="ACF556" s="34"/>
      <c r="ACG556" s="34"/>
      <c r="ACH556" s="34"/>
      <c r="ACI556" s="34"/>
      <c r="ACJ556" s="34"/>
      <c r="ACK556" s="34"/>
      <c r="ACL556" s="34"/>
      <c r="ACM556" s="34"/>
      <c r="ACN556" s="34"/>
      <c r="ACO556" s="34"/>
      <c r="ACP556" s="34"/>
      <c r="ACQ556" s="34"/>
      <c r="ACR556" s="34"/>
      <c r="ACS556" s="34"/>
      <c r="ACT556" s="34"/>
      <c r="ACU556" s="34"/>
      <c r="ACV556" s="34"/>
      <c r="ACW556" s="34"/>
      <c r="ACX556" s="34"/>
      <c r="ACY556" s="34"/>
      <c r="ACZ556" s="34"/>
      <c r="ADA556" s="34"/>
      <c r="ADB556" s="34"/>
      <c r="ADC556" s="34"/>
      <c r="ADD556" s="34"/>
      <c r="ADE556" s="34"/>
      <c r="ADF556" s="34"/>
      <c r="ADG556" s="34"/>
      <c r="ADH556" s="34"/>
      <c r="ADI556" s="34"/>
      <c r="ADJ556" s="34"/>
      <c r="ADK556" s="34"/>
      <c r="ADL556" s="34"/>
      <c r="ADM556" s="34"/>
      <c r="ADN556" s="34"/>
      <c r="ADO556" s="34"/>
      <c r="ADP556" s="34"/>
      <c r="ADQ556" s="34"/>
      <c r="ADR556" s="34"/>
      <c r="ADS556" s="34"/>
      <c r="ADT556" s="34"/>
      <c r="ADU556" s="34"/>
      <c r="ADV556" s="34"/>
      <c r="ADW556" s="34"/>
      <c r="ADX556" s="34"/>
      <c r="ADY556" s="34"/>
      <c r="ADZ556" s="34"/>
      <c r="AEA556" s="34"/>
      <c r="AEB556" s="34"/>
      <c r="AEC556" s="34"/>
      <c r="AED556" s="34"/>
      <c r="AEE556" s="34"/>
      <c r="AEF556" s="34"/>
      <c r="AEG556" s="34"/>
      <c r="AEH556" s="34"/>
      <c r="AEI556" s="34"/>
      <c r="AEJ556" s="34"/>
      <c r="AEK556" s="34"/>
      <c r="AEL556" s="34"/>
      <c r="AEM556" s="34"/>
      <c r="AEN556" s="34"/>
      <c r="AEO556" s="34"/>
      <c r="AEP556" s="34"/>
      <c r="AEQ556" s="34"/>
      <c r="AER556" s="34"/>
      <c r="AES556" s="34"/>
      <c r="AET556" s="34"/>
      <c r="AEU556" s="34"/>
      <c r="AEV556" s="34"/>
      <c r="AEW556" s="34"/>
      <c r="AEX556" s="34"/>
      <c r="AEY556" s="34"/>
      <c r="AEZ556" s="34"/>
      <c r="AFA556" s="34"/>
      <c r="AFB556" s="34"/>
      <c r="AFC556" s="34"/>
      <c r="AFD556" s="34"/>
      <c r="AFE556" s="34"/>
      <c r="AFF556" s="34"/>
      <c r="AFG556" s="34"/>
      <c r="AFH556" s="34"/>
      <c r="AFI556" s="34"/>
      <c r="AFJ556" s="34"/>
      <c r="AFK556" s="34"/>
      <c r="AFL556" s="34"/>
      <c r="AFM556" s="34"/>
      <c r="AFN556" s="34"/>
      <c r="AFO556" s="34"/>
      <c r="AFP556" s="34"/>
      <c r="AFQ556" s="34"/>
      <c r="AFR556" s="34"/>
      <c r="AFS556" s="34"/>
      <c r="AFT556" s="34"/>
      <c r="AFU556" s="34"/>
      <c r="AFV556" s="34"/>
      <c r="AFW556" s="34"/>
      <c r="AFX556" s="34"/>
      <c r="AFY556" s="34"/>
      <c r="AFZ556" s="34"/>
      <c r="AGA556" s="34"/>
      <c r="AGB556" s="34"/>
      <c r="AGC556" s="34"/>
      <c r="AGD556" s="34"/>
      <c r="AGE556" s="34"/>
      <c r="AGF556" s="34"/>
      <c r="AGG556" s="34"/>
      <c r="AGH556" s="34"/>
      <c r="AGI556" s="34"/>
      <c r="AGJ556" s="34"/>
      <c r="AGK556" s="34"/>
      <c r="AGL556" s="34"/>
      <c r="AGM556" s="34"/>
      <c r="AGN556" s="34"/>
      <c r="AGO556" s="34"/>
      <c r="AGP556" s="34"/>
      <c r="AGQ556" s="34"/>
      <c r="AGR556" s="34"/>
      <c r="AGS556" s="34"/>
      <c r="AGT556" s="34"/>
      <c r="AGU556" s="34"/>
      <c r="AGV556" s="34"/>
      <c r="AGW556" s="34"/>
      <c r="AGX556" s="34"/>
      <c r="AGY556" s="34"/>
      <c r="AGZ556" s="34"/>
      <c r="AHA556" s="34"/>
      <c r="AHB556" s="34"/>
      <c r="AHC556" s="34"/>
      <c r="AHD556" s="34"/>
      <c r="AHE556" s="34"/>
      <c r="AHF556" s="34"/>
      <c r="AHG556" s="34"/>
      <c r="AHH556" s="34"/>
      <c r="AHI556" s="34"/>
      <c r="AHJ556" s="34"/>
      <c r="AHK556" s="34"/>
      <c r="AHL556" s="34"/>
      <c r="AHM556" s="34"/>
      <c r="AHN556" s="34"/>
      <c r="AHO556" s="34"/>
      <c r="AHP556" s="34"/>
      <c r="AHQ556" s="34"/>
      <c r="AHR556" s="34"/>
      <c r="AHS556" s="34"/>
      <c r="AHT556" s="34"/>
      <c r="AHU556" s="34"/>
      <c r="AHV556" s="34"/>
      <c r="AHW556" s="34"/>
      <c r="AHX556" s="34"/>
      <c r="AHY556" s="34"/>
      <c r="AHZ556" s="34"/>
      <c r="AIA556" s="34"/>
      <c r="AIB556" s="34"/>
      <c r="AIC556" s="34"/>
      <c r="AID556" s="34"/>
      <c r="AIE556" s="34"/>
      <c r="AIF556" s="34"/>
      <c r="AIG556" s="34"/>
      <c r="AIH556" s="34"/>
      <c r="AII556" s="34"/>
      <c r="AIJ556" s="34"/>
      <c r="AIK556" s="34"/>
      <c r="AIL556" s="34"/>
      <c r="AIM556" s="34"/>
      <c r="AIN556" s="34"/>
      <c r="AIO556" s="34"/>
      <c r="AIP556" s="34"/>
      <c r="AIQ556" s="34"/>
      <c r="AIR556" s="34"/>
      <c r="AIS556" s="34"/>
      <c r="AIT556" s="34"/>
      <c r="AIU556" s="34"/>
      <c r="AIV556" s="34"/>
      <c r="AIW556" s="34"/>
      <c r="AIX556" s="34"/>
      <c r="AIY556" s="34"/>
      <c r="AIZ556" s="34"/>
      <c r="AJA556" s="34"/>
      <c r="AJB556" s="34"/>
      <c r="AJC556" s="34"/>
      <c r="AJD556" s="34"/>
      <c r="AJE556" s="34"/>
      <c r="AJF556" s="34"/>
      <c r="AJG556" s="34"/>
      <c r="AJH556" s="34"/>
      <c r="AJI556" s="34"/>
      <c r="AJJ556" s="34"/>
      <c r="AJK556" s="34"/>
      <c r="AJL556" s="34"/>
      <c r="AJM556" s="34"/>
      <c r="AJN556" s="34"/>
      <c r="AJO556" s="34"/>
      <c r="AJP556" s="34"/>
      <c r="AJQ556" s="34"/>
      <c r="AJR556" s="34"/>
      <c r="AJS556" s="34"/>
      <c r="AJT556" s="34"/>
      <c r="AJU556" s="34"/>
      <c r="AJV556" s="34"/>
      <c r="AJW556" s="34"/>
      <c r="AJX556" s="34"/>
      <c r="AJY556" s="34"/>
      <c r="AJZ556" s="34"/>
      <c r="AKA556" s="34"/>
      <c r="AKB556" s="34"/>
      <c r="AKC556" s="34"/>
      <c r="AKD556" s="34"/>
      <c r="AKE556" s="34"/>
      <c r="AKF556" s="34"/>
      <c r="AKG556" s="34"/>
      <c r="AKH556" s="34"/>
      <c r="AKI556" s="34"/>
      <c r="AKJ556" s="34"/>
      <c r="AKK556" s="34"/>
      <c r="AKL556" s="34"/>
      <c r="AKM556" s="34"/>
      <c r="AKN556" s="34"/>
      <c r="AKO556" s="34"/>
      <c r="AKP556" s="34"/>
      <c r="AKQ556" s="34"/>
      <c r="AKR556" s="34"/>
      <c r="AKS556" s="34"/>
      <c r="AKT556" s="34"/>
      <c r="AKU556" s="34"/>
      <c r="AKV556" s="34"/>
      <c r="AKW556" s="34"/>
      <c r="AKX556" s="34"/>
      <c r="AKY556" s="34"/>
      <c r="AKZ556" s="34"/>
      <c r="ALA556" s="34"/>
      <c r="ALB556" s="34"/>
      <c r="ALC556" s="34"/>
      <c r="ALD556" s="34"/>
      <c r="ALE556" s="34"/>
      <c r="ALF556" s="34"/>
      <c r="ALG556" s="34"/>
      <c r="ALH556" s="34"/>
      <c r="ALI556" s="34"/>
      <c r="ALJ556" s="34"/>
      <c r="ALK556" s="34"/>
      <c r="ALL556" s="34"/>
      <c r="ALM556" s="34"/>
      <c r="ALN556" s="34"/>
      <c r="ALO556" s="34"/>
      <c r="ALP556" s="34"/>
      <c r="ALQ556" s="34"/>
      <c r="ALR556" s="34"/>
      <c r="ALS556" s="34"/>
      <c r="ALT556" s="34"/>
      <c r="ALU556" s="34"/>
      <c r="ALV556" s="34"/>
      <c r="ALW556" s="34"/>
      <c r="ALX556" s="34"/>
      <c r="ALY556" s="34"/>
      <c r="ALZ556" s="34"/>
      <c r="AMA556" s="34"/>
      <c r="AMB556" s="34"/>
      <c r="AMC556" s="34"/>
      <c r="AMD556" s="34"/>
      <c r="AME556" s="34"/>
      <c r="AMF556" s="34"/>
      <c r="AMG556" s="34"/>
      <c r="AMH556" s="34"/>
      <c r="AMI556" s="34"/>
      <c r="AMJ556" s="34"/>
      <c r="AMK556" s="34"/>
      <c r="AML556" s="34"/>
      <c r="AMM556" s="34"/>
      <c r="AMN556" s="34"/>
      <c r="AMO556" s="34"/>
      <c r="AMP556" s="34"/>
      <c r="AMQ556" s="34"/>
      <c r="AMR556" s="34"/>
      <c r="AMS556" s="34"/>
      <c r="AMT556" s="34"/>
      <c r="AMU556" s="34"/>
      <c r="AMV556" s="34"/>
      <c r="AMW556" s="34"/>
      <c r="AMX556" s="34"/>
      <c r="AMY556" s="34"/>
      <c r="AMZ556" s="34"/>
      <c r="ANA556" s="34"/>
      <c r="ANB556" s="34"/>
      <c r="ANC556" s="34"/>
      <c r="AND556" s="34"/>
      <c r="ANE556" s="34"/>
      <c r="ANF556" s="34"/>
      <c r="ANG556" s="34"/>
      <c r="ANH556" s="34"/>
      <c r="ANI556" s="34"/>
      <c r="ANJ556" s="34"/>
      <c r="ANK556" s="34"/>
      <c r="ANL556" s="34"/>
      <c r="ANM556" s="34"/>
      <c r="ANN556" s="34"/>
      <c r="ANO556" s="34"/>
      <c r="ANP556" s="34"/>
      <c r="ANQ556" s="34"/>
      <c r="ANR556" s="34"/>
      <c r="ANS556" s="34"/>
      <c r="ANT556" s="34"/>
      <c r="ANU556" s="34"/>
      <c r="ANV556" s="34"/>
      <c r="ANW556" s="34"/>
      <c r="ANX556" s="34"/>
      <c r="ANY556" s="34"/>
      <c r="ANZ556" s="34"/>
      <c r="AOA556" s="34"/>
      <c r="AOB556" s="34"/>
      <c r="AOC556" s="34"/>
      <c r="AOD556" s="34"/>
      <c r="AOE556" s="34"/>
      <c r="AOF556" s="34"/>
      <c r="AOG556" s="34"/>
      <c r="AOH556" s="34"/>
      <c r="AOI556" s="34"/>
      <c r="AOJ556" s="34"/>
      <c r="AOK556" s="34"/>
      <c r="AOL556" s="34"/>
      <c r="AOM556" s="34"/>
      <c r="AON556" s="34"/>
      <c r="AOO556" s="34"/>
      <c r="AOP556" s="34"/>
      <c r="AOQ556" s="34"/>
      <c r="AOR556" s="34"/>
      <c r="AOS556" s="34"/>
      <c r="AOT556" s="34"/>
      <c r="AOU556" s="34"/>
      <c r="AOV556" s="34"/>
      <c r="AOW556" s="34"/>
      <c r="AOX556" s="34"/>
      <c r="AOY556" s="34"/>
      <c r="AOZ556" s="34"/>
      <c r="APA556" s="34"/>
      <c r="APB556" s="34"/>
      <c r="APC556" s="34"/>
      <c r="APD556" s="34"/>
      <c r="APE556" s="34"/>
      <c r="APF556" s="34"/>
      <c r="APG556" s="34"/>
      <c r="APH556" s="34"/>
      <c r="API556" s="34"/>
      <c r="APJ556" s="34"/>
      <c r="APK556" s="34"/>
      <c r="APL556" s="34"/>
      <c r="APM556" s="34"/>
      <c r="APN556" s="34"/>
      <c r="APO556" s="34"/>
      <c r="APP556" s="34"/>
      <c r="APQ556" s="34"/>
      <c r="APR556" s="34"/>
      <c r="APS556" s="34"/>
      <c r="APT556" s="34"/>
      <c r="APU556" s="34"/>
      <c r="APV556" s="34"/>
      <c r="APW556" s="34"/>
      <c r="APX556" s="34"/>
      <c r="APY556" s="34"/>
      <c r="APZ556" s="34"/>
      <c r="AQA556" s="34"/>
      <c r="AQB556" s="34"/>
      <c r="AQC556" s="34"/>
      <c r="AQD556" s="34"/>
      <c r="AQE556" s="34"/>
      <c r="AQF556" s="34"/>
      <c r="AQG556" s="34"/>
      <c r="AQH556" s="34"/>
      <c r="AQI556" s="34"/>
      <c r="AQJ556" s="34"/>
      <c r="AQK556" s="34"/>
      <c r="AQL556" s="34"/>
      <c r="AQM556" s="34"/>
      <c r="AQN556" s="34"/>
      <c r="AQO556" s="34"/>
      <c r="AQP556" s="34"/>
      <c r="AQQ556" s="34"/>
      <c r="AQR556" s="34"/>
      <c r="AQS556" s="34"/>
      <c r="AQT556" s="34"/>
      <c r="AQU556" s="34"/>
      <c r="AQV556" s="34"/>
      <c r="AQW556" s="34"/>
      <c r="AQX556" s="34"/>
      <c r="AQY556" s="34"/>
      <c r="AQZ556" s="34"/>
      <c r="ARA556" s="34"/>
      <c r="ARB556" s="34"/>
      <c r="ARC556" s="34"/>
      <c r="ARD556" s="34"/>
      <c r="ARE556" s="34"/>
      <c r="ARF556" s="34"/>
      <c r="ARG556" s="34"/>
      <c r="ARH556" s="34"/>
      <c r="ARI556" s="34"/>
      <c r="ARJ556" s="34"/>
      <c r="ARK556" s="34"/>
      <c r="ARL556" s="34"/>
      <c r="ARM556" s="34"/>
      <c r="ARN556" s="34"/>
      <c r="ARO556" s="34"/>
      <c r="ARP556" s="34"/>
      <c r="ARQ556" s="34"/>
      <c r="ARR556" s="34"/>
      <c r="ARS556" s="34"/>
      <c r="ART556" s="34"/>
      <c r="ARU556" s="34"/>
      <c r="ARV556" s="34"/>
      <c r="ARW556" s="34"/>
      <c r="ARX556" s="34"/>
      <c r="ARY556" s="34"/>
      <c r="ARZ556" s="34"/>
      <c r="ASA556" s="34"/>
      <c r="ASB556" s="34"/>
      <c r="ASC556" s="34"/>
      <c r="ASD556" s="34"/>
      <c r="ASE556" s="34"/>
      <c r="ASF556" s="34"/>
      <c r="ASG556" s="34"/>
      <c r="ASH556" s="34"/>
      <c r="ASI556" s="34"/>
      <c r="ASJ556" s="34"/>
      <c r="ASK556" s="34"/>
      <c r="ASL556" s="34"/>
      <c r="ASM556" s="34"/>
      <c r="ASN556" s="34"/>
      <c r="ASO556" s="34"/>
      <c r="ASP556" s="34"/>
      <c r="ASQ556" s="34"/>
      <c r="ASR556" s="34"/>
      <c r="ASS556" s="34"/>
      <c r="AST556" s="34"/>
      <c r="ASU556" s="34"/>
      <c r="ASV556" s="34"/>
      <c r="ASW556" s="34"/>
      <c r="ASX556" s="34"/>
      <c r="ASY556" s="34"/>
      <c r="ASZ556" s="34"/>
      <c r="ATA556" s="34"/>
      <c r="ATB556" s="34"/>
      <c r="ATC556" s="34"/>
      <c r="ATD556" s="34"/>
      <c r="ATE556" s="34"/>
      <c r="ATF556" s="34"/>
      <c r="ATG556" s="34"/>
      <c r="ATH556" s="34"/>
      <c r="ATI556" s="34"/>
      <c r="ATJ556" s="34"/>
      <c r="ATK556" s="34"/>
      <c r="ATL556" s="34"/>
      <c r="ATM556" s="34"/>
      <c r="ATN556" s="34"/>
      <c r="ATO556" s="34"/>
      <c r="ATP556" s="34"/>
      <c r="ATQ556" s="34"/>
      <c r="ATR556" s="34"/>
      <c r="ATS556" s="34"/>
      <c r="ATT556" s="34"/>
      <c r="ATU556" s="34"/>
      <c r="ATV556" s="34"/>
      <c r="ATW556" s="34"/>
      <c r="ATX556" s="34"/>
      <c r="ATY556" s="34"/>
      <c r="ATZ556" s="34"/>
      <c r="AUA556" s="34"/>
      <c r="AUB556" s="34"/>
      <c r="AUC556" s="34"/>
      <c r="AUD556" s="34"/>
      <c r="AUE556" s="34"/>
      <c r="AUF556" s="34"/>
      <c r="AUG556" s="34"/>
      <c r="AUH556" s="34"/>
      <c r="AUI556" s="34"/>
      <c r="AUJ556" s="34"/>
      <c r="AUK556" s="34"/>
      <c r="AUL556" s="34"/>
      <c r="AUM556" s="34"/>
      <c r="AUN556" s="34"/>
      <c r="AUO556" s="34"/>
      <c r="AUP556" s="34"/>
      <c r="AUQ556" s="34"/>
      <c r="AUR556" s="34"/>
      <c r="AUS556" s="34"/>
      <c r="AUT556" s="34"/>
      <c r="AUU556" s="34"/>
      <c r="AUV556" s="34"/>
      <c r="AUW556" s="34"/>
      <c r="AUX556" s="34"/>
      <c r="AUY556" s="34"/>
      <c r="AUZ556" s="34"/>
      <c r="AVA556" s="34"/>
      <c r="AVB556" s="34"/>
      <c r="AVC556" s="34"/>
      <c r="AVD556" s="34"/>
      <c r="AVE556" s="34"/>
      <c r="AVF556" s="34"/>
      <c r="AVG556" s="34"/>
      <c r="AVH556" s="34"/>
      <c r="AVI556" s="34"/>
      <c r="AVJ556" s="34"/>
      <c r="AVK556" s="34"/>
      <c r="AVL556" s="34"/>
      <c r="AVM556" s="34"/>
      <c r="AVN556" s="34"/>
      <c r="AVO556" s="34"/>
      <c r="AVP556" s="34"/>
      <c r="AVQ556" s="34"/>
      <c r="AVR556" s="34"/>
      <c r="AVS556" s="34"/>
      <c r="AVT556" s="34"/>
      <c r="AVU556" s="34"/>
      <c r="AVV556" s="34"/>
      <c r="AVW556" s="34"/>
      <c r="AVX556" s="34"/>
      <c r="AVY556" s="34"/>
      <c r="AVZ556" s="34"/>
      <c r="AWA556" s="34"/>
      <c r="AWB556" s="34"/>
      <c r="AWC556" s="34"/>
      <c r="AWD556" s="34"/>
      <c r="AWE556" s="34"/>
      <c r="AWF556" s="34"/>
      <c r="AWG556" s="34"/>
      <c r="AWH556" s="34"/>
      <c r="AWI556" s="34"/>
      <c r="AWJ556" s="34"/>
      <c r="AWK556" s="34"/>
      <c r="AWL556" s="34"/>
      <c r="AWM556" s="34"/>
      <c r="AWN556" s="34"/>
      <c r="AWO556" s="34"/>
      <c r="AWP556" s="34"/>
      <c r="AWQ556" s="34"/>
      <c r="AWR556" s="34"/>
      <c r="AWS556" s="34"/>
      <c r="AWT556" s="34"/>
      <c r="AWU556" s="34"/>
      <c r="AWV556" s="34"/>
      <c r="AWW556" s="34"/>
      <c r="AWX556" s="34"/>
      <c r="AWY556" s="34"/>
      <c r="AWZ556" s="34"/>
      <c r="AXA556" s="34"/>
      <c r="AXB556" s="34"/>
      <c r="AXC556" s="34"/>
      <c r="AXD556" s="34"/>
      <c r="AXE556" s="34"/>
      <c r="AXF556" s="34"/>
      <c r="AXG556" s="34"/>
      <c r="AXH556" s="34"/>
      <c r="AXI556" s="34"/>
      <c r="AXJ556" s="34"/>
      <c r="AXK556" s="34"/>
      <c r="AXL556" s="34"/>
      <c r="AXM556" s="34"/>
      <c r="AXN556" s="34"/>
      <c r="AXO556" s="34"/>
      <c r="AXP556" s="34"/>
      <c r="AXQ556" s="34"/>
      <c r="AXR556" s="34"/>
      <c r="AXS556" s="34"/>
      <c r="AXT556" s="34"/>
      <c r="AXU556" s="34"/>
      <c r="AXV556" s="34"/>
      <c r="AXW556" s="34"/>
      <c r="AXX556" s="34"/>
      <c r="AXY556" s="34"/>
      <c r="AXZ556" s="34"/>
      <c r="AYA556" s="34"/>
      <c r="AYB556" s="34"/>
      <c r="AYC556" s="34"/>
      <c r="AYD556" s="34"/>
      <c r="AYE556" s="34"/>
      <c r="AYF556" s="34"/>
      <c r="AYG556" s="34"/>
      <c r="AYH556" s="34"/>
      <c r="AYI556" s="34"/>
      <c r="AYJ556" s="34"/>
      <c r="AYK556" s="34"/>
      <c r="AYL556" s="34"/>
      <c r="AYM556" s="34"/>
      <c r="AYN556" s="34"/>
      <c r="AYO556" s="34"/>
      <c r="AYP556" s="34"/>
      <c r="AYQ556" s="34"/>
      <c r="AYR556" s="34"/>
      <c r="AYS556" s="34"/>
      <c r="AYT556" s="34"/>
      <c r="AYU556" s="34"/>
      <c r="AYV556" s="34"/>
      <c r="AYW556" s="34"/>
      <c r="AYX556" s="34"/>
      <c r="AYY556" s="34"/>
      <c r="AYZ556" s="34"/>
      <c r="AZA556" s="34"/>
      <c r="AZB556" s="34"/>
      <c r="AZC556" s="34"/>
      <c r="AZD556" s="34"/>
      <c r="AZE556" s="34"/>
      <c r="AZF556" s="34"/>
      <c r="AZG556" s="34"/>
      <c r="AZH556" s="34"/>
      <c r="AZI556" s="34"/>
      <c r="AZJ556" s="34"/>
      <c r="AZK556" s="34"/>
      <c r="AZL556" s="34"/>
      <c r="AZM556" s="34"/>
      <c r="AZN556" s="34"/>
      <c r="AZO556" s="34"/>
      <c r="AZP556" s="34"/>
      <c r="AZQ556" s="34"/>
      <c r="AZR556" s="34"/>
      <c r="AZS556" s="34"/>
      <c r="AZT556" s="34"/>
      <c r="AZU556" s="34"/>
      <c r="AZV556" s="34"/>
      <c r="AZW556" s="34"/>
      <c r="AZX556" s="34"/>
      <c r="AZY556" s="34"/>
      <c r="AZZ556" s="34"/>
      <c r="BAA556" s="34"/>
      <c r="BAB556" s="34"/>
      <c r="BAC556" s="34"/>
      <c r="BAD556" s="34"/>
      <c r="BAE556" s="34"/>
      <c r="BAF556" s="34"/>
      <c r="BAG556" s="34"/>
      <c r="BAH556" s="34"/>
      <c r="BAI556" s="34"/>
      <c r="BAJ556" s="34"/>
      <c r="BAK556" s="34"/>
      <c r="BAL556" s="34"/>
      <c r="BAM556" s="34"/>
      <c r="BAN556" s="34"/>
      <c r="BAO556" s="34"/>
      <c r="BAP556" s="34"/>
      <c r="BAQ556" s="34"/>
      <c r="BAR556" s="34"/>
      <c r="BAS556" s="34"/>
      <c r="BAT556" s="34"/>
      <c r="BAU556" s="34"/>
      <c r="BAV556" s="34"/>
      <c r="BAW556" s="34"/>
      <c r="BAX556" s="34"/>
      <c r="BAY556" s="34"/>
      <c r="BAZ556" s="34"/>
      <c r="BBA556" s="34"/>
      <c r="BBB556" s="34"/>
      <c r="BBC556" s="34"/>
      <c r="BBD556" s="34"/>
      <c r="BBE556" s="34"/>
      <c r="BBF556" s="34"/>
      <c r="BBG556" s="34"/>
      <c r="BBH556" s="34"/>
      <c r="BBI556" s="34"/>
      <c r="BBJ556" s="34"/>
      <c r="BBK556" s="34"/>
      <c r="BBL556" s="34"/>
      <c r="BBM556" s="34"/>
      <c r="BBN556" s="34"/>
      <c r="BBO556" s="34"/>
      <c r="BBP556" s="34"/>
      <c r="BBQ556" s="34"/>
      <c r="BBR556" s="34"/>
      <c r="BBS556" s="34"/>
      <c r="BBT556" s="34"/>
      <c r="BBU556" s="34"/>
      <c r="BBV556" s="34"/>
      <c r="BBW556" s="34"/>
      <c r="BBX556" s="34"/>
      <c r="BBY556" s="34"/>
      <c r="BBZ556" s="34"/>
      <c r="BCA556" s="34"/>
      <c r="BCB556" s="34"/>
      <c r="BCC556" s="34"/>
      <c r="BCD556" s="34"/>
      <c r="BCE556" s="34"/>
      <c r="BCF556" s="34"/>
      <c r="BCG556" s="34"/>
      <c r="BCH556" s="34"/>
      <c r="BCI556" s="34"/>
      <c r="BCJ556" s="34"/>
      <c r="BCK556" s="34"/>
      <c r="BCL556" s="34"/>
      <c r="BCM556" s="34"/>
      <c r="BCN556" s="34"/>
      <c r="BCO556" s="34"/>
      <c r="BCP556" s="34"/>
      <c r="BCQ556" s="34"/>
      <c r="BCR556" s="34"/>
      <c r="BCS556" s="34"/>
      <c r="BCT556" s="34"/>
      <c r="BCU556" s="34"/>
      <c r="BCV556" s="34"/>
      <c r="BCW556" s="34"/>
      <c r="BCX556" s="34"/>
      <c r="BCY556" s="34"/>
      <c r="BCZ556" s="34"/>
      <c r="BDA556" s="34"/>
      <c r="BDB556" s="34"/>
      <c r="BDC556" s="34"/>
      <c r="BDD556" s="34"/>
      <c r="BDE556" s="34"/>
      <c r="BDF556" s="34"/>
      <c r="BDG556" s="34"/>
      <c r="BDH556" s="34"/>
      <c r="BDI556" s="34"/>
      <c r="BDJ556" s="34"/>
      <c r="BDK556" s="34"/>
      <c r="BDL556" s="34"/>
      <c r="BDM556" s="34"/>
      <c r="BDN556" s="34"/>
      <c r="BDO556" s="34"/>
      <c r="BDP556" s="34"/>
      <c r="BDQ556" s="34"/>
      <c r="BDR556" s="34"/>
      <c r="BDS556" s="34"/>
      <c r="BDT556" s="34"/>
      <c r="BDU556" s="34"/>
      <c r="BDV556" s="34"/>
      <c r="BDW556" s="34"/>
      <c r="BDX556" s="34"/>
      <c r="BDY556" s="34"/>
      <c r="BDZ556" s="34"/>
      <c r="BEA556" s="34"/>
      <c r="BEB556" s="34"/>
      <c r="BEC556" s="34"/>
      <c r="BED556" s="34"/>
      <c r="BEE556" s="34"/>
      <c r="BEF556" s="34"/>
      <c r="BEG556" s="34"/>
      <c r="BEH556" s="34"/>
      <c r="BEI556" s="34"/>
      <c r="BEJ556" s="34"/>
      <c r="BEK556" s="34"/>
      <c r="BEL556" s="34"/>
      <c r="BEM556" s="34"/>
      <c r="BEN556" s="34"/>
      <c r="BEO556" s="34"/>
      <c r="BEP556" s="34"/>
      <c r="BEQ556" s="34"/>
      <c r="BER556" s="34"/>
      <c r="BES556" s="34"/>
      <c r="BET556" s="34"/>
      <c r="BEU556" s="34"/>
      <c r="BEV556" s="34"/>
      <c r="BEW556" s="34"/>
      <c r="BEX556" s="34"/>
      <c r="BEY556" s="34"/>
      <c r="BEZ556" s="34"/>
      <c r="BFA556" s="34"/>
      <c r="BFB556" s="34"/>
      <c r="BFC556" s="34"/>
      <c r="BFD556" s="34"/>
      <c r="BFE556" s="34"/>
      <c r="BFF556" s="34"/>
      <c r="BFG556" s="34"/>
      <c r="BFH556" s="34"/>
      <c r="BFI556" s="34"/>
      <c r="BFJ556" s="34"/>
      <c r="BFK556" s="34"/>
      <c r="BFL556" s="34"/>
      <c r="BFM556" s="34"/>
      <c r="BFN556" s="34"/>
      <c r="BFO556" s="34"/>
      <c r="BFP556" s="34"/>
      <c r="BFQ556" s="34"/>
      <c r="BFR556" s="34"/>
      <c r="BFS556" s="34"/>
      <c r="BFT556" s="34"/>
      <c r="BFU556" s="34"/>
      <c r="BFV556" s="34"/>
      <c r="BFW556" s="34"/>
      <c r="BFX556" s="34"/>
      <c r="BFY556" s="34"/>
      <c r="BFZ556" s="34"/>
      <c r="BGA556" s="34"/>
      <c r="BGB556" s="34"/>
      <c r="BGC556" s="34"/>
      <c r="BGD556" s="34"/>
      <c r="BGE556" s="34"/>
      <c r="BGF556" s="34"/>
      <c r="BGG556" s="34"/>
      <c r="BGH556" s="34"/>
      <c r="BGI556" s="34"/>
      <c r="BGJ556" s="34"/>
      <c r="BGK556" s="34"/>
      <c r="BGL556" s="34"/>
      <c r="BGM556" s="34"/>
      <c r="BGN556" s="34"/>
      <c r="BGO556" s="34"/>
      <c r="BGP556" s="34"/>
      <c r="BGQ556" s="34"/>
      <c r="BGR556" s="34"/>
      <c r="BGS556" s="34"/>
      <c r="BGT556" s="34"/>
      <c r="BGU556" s="34"/>
      <c r="BGV556" s="34"/>
      <c r="BGW556" s="34"/>
      <c r="BGX556" s="34"/>
      <c r="BGY556" s="34"/>
      <c r="BGZ556" s="34"/>
      <c r="BHA556" s="34"/>
      <c r="BHB556" s="34"/>
      <c r="BHC556" s="34"/>
      <c r="BHD556" s="34"/>
      <c r="BHE556" s="34"/>
      <c r="BHF556" s="34"/>
      <c r="BHG556" s="34"/>
      <c r="BHH556" s="34"/>
      <c r="BHI556" s="34"/>
      <c r="BHJ556" s="34"/>
      <c r="BHK556" s="34"/>
      <c r="BHL556" s="34"/>
      <c r="BHM556" s="34"/>
      <c r="BHN556" s="34"/>
      <c r="BHO556" s="34"/>
      <c r="BHP556" s="34"/>
      <c r="BHQ556" s="34"/>
      <c r="BHR556" s="34"/>
      <c r="BHS556" s="34"/>
      <c r="BHT556" s="34"/>
      <c r="BHU556" s="34"/>
      <c r="BHV556" s="34"/>
      <c r="BHW556" s="34"/>
      <c r="BHX556" s="34"/>
      <c r="BHY556" s="34"/>
      <c r="BHZ556" s="34"/>
      <c r="BIA556" s="34"/>
      <c r="BIB556" s="34"/>
      <c r="BIC556" s="34"/>
      <c r="BID556" s="34"/>
      <c r="BIE556" s="34"/>
      <c r="BIF556" s="34"/>
      <c r="BIG556" s="34"/>
      <c r="BIH556" s="34"/>
      <c r="BII556" s="34"/>
      <c r="BIJ556" s="34"/>
      <c r="BIK556" s="34"/>
      <c r="BIL556" s="34"/>
      <c r="BIM556" s="34"/>
      <c r="BIN556" s="34"/>
      <c r="BIO556" s="34"/>
      <c r="BIP556" s="34"/>
      <c r="BIQ556" s="34"/>
      <c r="BIR556" s="34"/>
      <c r="BIS556" s="34"/>
      <c r="BIT556" s="34"/>
      <c r="BIU556" s="34"/>
      <c r="BIV556" s="34"/>
      <c r="BIW556" s="34"/>
      <c r="BIX556" s="34"/>
      <c r="BIY556" s="34"/>
      <c r="BIZ556" s="34"/>
      <c r="BJA556" s="34"/>
      <c r="BJB556" s="34"/>
      <c r="BJC556" s="34"/>
      <c r="BJD556" s="34"/>
      <c r="BJE556" s="34"/>
      <c r="BJF556" s="34"/>
      <c r="BJG556" s="34"/>
      <c r="BJH556" s="34"/>
      <c r="BJI556" s="34"/>
      <c r="BJJ556" s="34"/>
      <c r="BJK556" s="34"/>
      <c r="BJL556" s="34"/>
      <c r="BJM556" s="34"/>
      <c r="BJN556" s="34"/>
      <c r="BJO556" s="34"/>
      <c r="BJP556" s="34"/>
      <c r="BJQ556" s="34"/>
      <c r="BJR556" s="34"/>
      <c r="BJS556" s="34"/>
      <c r="BJT556" s="34"/>
      <c r="BJU556" s="34"/>
      <c r="BJV556" s="34"/>
      <c r="BJW556" s="34"/>
      <c r="BJX556" s="34"/>
      <c r="BJY556" s="34"/>
      <c r="BJZ556" s="34"/>
      <c r="BKA556" s="34"/>
      <c r="BKB556" s="34"/>
      <c r="BKC556" s="34"/>
      <c r="BKD556" s="34"/>
      <c r="BKE556" s="34"/>
      <c r="BKF556" s="34"/>
      <c r="BKG556" s="34"/>
      <c r="BKH556" s="34"/>
      <c r="BKI556" s="34"/>
      <c r="BKJ556" s="34"/>
      <c r="BKK556" s="34"/>
      <c r="BKL556" s="34"/>
      <c r="BKM556" s="34"/>
      <c r="BKN556" s="34"/>
      <c r="BKO556" s="34"/>
      <c r="BKP556" s="34"/>
      <c r="BKQ556" s="34"/>
      <c r="BKR556" s="34"/>
      <c r="BKS556" s="34"/>
      <c r="BKT556" s="34"/>
      <c r="BKU556" s="34"/>
      <c r="BKV556" s="34"/>
      <c r="BKW556" s="34"/>
      <c r="BKX556" s="34"/>
      <c r="BKY556" s="34"/>
      <c r="BKZ556" s="34"/>
      <c r="BLA556" s="34"/>
      <c r="BLB556" s="34"/>
      <c r="BLC556" s="34"/>
      <c r="BLD556" s="34"/>
      <c r="BLE556" s="34"/>
      <c r="BLF556" s="34"/>
      <c r="BLG556" s="34"/>
      <c r="BLH556" s="34"/>
      <c r="BLI556" s="34"/>
      <c r="BLJ556" s="34"/>
      <c r="BLK556" s="34"/>
      <c r="BLL556" s="34"/>
      <c r="BLM556" s="34"/>
      <c r="BLN556" s="34"/>
      <c r="BLO556" s="34"/>
      <c r="BLP556" s="34"/>
      <c r="BLQ556" s="34"/>
      <c r="BLR556" s="34"/>
      <c r="BLS556" s="34"/>
      <c r="BLT556" s="34"/>
      <c r="BLU556" s="34"/>
      <c r="BLV556" s="34"/>
      <c r="BLW556" s="34"/>
      <c r="BLX556" s="34"/>
      <c r="BLY556" s="34"/>
      <c r="BLZ556" s="34"/>
      <c r="BMA556" s="34"/>
      <c r="BMB556" s="34"/>
      <c r="BMC556" s="34"/>
      <c r="BMD556" s="34"/>
      <c r="BME556" s="34"/>
      <c r="BMF556" s="34"/>
      <c r="BMG556" s="34"/>
      <c r="BMH556" s="34"/>
      <c r="BMI556" s="34"/>
      <c r="BMJ556" s="34"/>
      <c r="BMK556" s="34"/>
      <c r="BML556" s="34"/>
      <c r="BMM556" s="34"/>
      <c r="BMN556" s="34"/>
      <c r="BMO556" s="34"/>
      <c r="BMP556" s="34"/>
      <c r="BMQ556" s="34"/>
      <c r="BMR556" s="34"/>
      <c r="BMS556" s="34"/>
      <c r="BMT556" s="34"/>
      <c r="BMU556" s="34"/>
      <c r="BMV556" s="34"/>
      <c r="BMW556" s="34"/>
      <c r="BMX556" s="34"/>
      <c r="BMY556" s="34"/>
      <c r="BMZ556" s="34"/>
      <c r="BNA556" s="34"/>
      <c r="BNB556" s="34"/>
      <c r="BNC556" s="34"/>
      <c r="BND556" s="34"/>
      <c r="BNE556" s="34"/>
      <c r="BNF556" s="34"/>
      <c r="BNG556" s="34"/>
      <c r="BNH556" s="34"/>
      <c r="BNI556" s="34"/>
      <c r="BNJ556" s="34"/>
      <c r="BNK556" s="34"/>
      <c r="BNL556" s="34"/>
      <c r="BNM556" s="34"/>
      <c r="BNN556" s="34"/>
      <c r="BNO556" s="34"/>
      <c r="BNP556" s="34"/>
      <c r="BNQ556" s="34"/>
      <c r="BNR556" s="34"/>
      <c r="BNS556" s="34"/>
      <c r="BNT556" s="34"/>
      <c r="BNU556" s="34"/>
      <c r="BNV556" s="34"/>
      <c r="BNW556" s="34"/>
      <c r="BNX556" s="34"/>
      <c r="BNY556" s="34"/>
      <c r="BNZ556" s="34"/>
      <c r="BOA556" s="34"/>
      <c r="BOB556" s="34"/>
      <c r="BOC556" s="34"/>
      <c r="BOD556" s="34"/>
      <c r="BOE556" s="34"/>
      <c r="BOF556" s="34"/>
      <c r="BOG556" s="34"/>
      <c r="BOH556" s="34"/>
      <c r="BOI556" s="34"/>
      <c r="BOJ556" s="34"/>
      <c r="BOK556" s="34"/>
      <c r="BOL556" s="34"/>
      <c r="BOM556" s="34"/>
      <c r="BON556" s="34"/>
      <c r="BOO556" s="34"/>
      <c r="BOP556" s="34"/>
      <c r="BOQ556" s="34"/>
      <c r="BOR556" s="34"/>
      <c r="BOS556" s="34"/>
      <c r="BOT556" s="34"/>
      <c r="BOU556" s="34"/>
      <c r="BOV556" s="34"/>
      <c r="BOW556" s="34"/>
      <c r="BOX556" s="34"/>
      <c r="BOY556" s="34"/>
      <c r="BOZ556" s="34"/>
      <c r="BPA556" s="34"/>
      <c r="BPB556" s="34"/>
      <c r="BPC556" s="34"/>
      <c r="BPD556" s="34"/>
      <c r="BPE556" s="34"/>
      <c r="BPF556" s="34"/>
      <c r="BPG556" s="34"/>
      <c r="BPH556" s="34"/>
      <c r="BPI556" s="34"/>
      <c r="BPJ556" s="34"/>
      <c r="BPK556" s="34"/>
      <c r="BPL556" s="34"/>
      <c r="BPM556" s="34"/>
      <c r="BPN556" s="34"/>
      <c r="BPO556" s="34"/>
      <c r="BPP556" s="34"/>
      <c r="BPQ556" s="34"/>
      <c r="BPR556" s="34"/>
      <c r="BPS556" s="34"/>
      <c r="BPT556" s="34"/>
      <c r="BPU556" s="34"/>
      <c r="BPV556" s="34"/>
      <c r="BPW556" s="34"/>
      <c r="BPX556" s="34"/>
      <c r="BPY556" s="34"/>
      <c r="BPZ556" s="34"/>
      <c r="BQA556" s="34"/>
      <c r="BQB556" s="34"/>
      <c r="BQC556" s="34"/>
      <c r="BQD556" s="34"/>
      <c r="BQE556" s="34"/>
      <c r="BQF556" s="34"/>
      <c r="BQG556" s="34"/>
      <c r="BQH556" s="34"/>
      <c r="BQI556" s="34"/>
      <c r="BQJ556" s="34"/>
      <c r="BQK556" s="34"/>
      <c r="BQL556" s="34"/>
      <c r="BQM556" s="34"/>
      <c r="BQN556" s="34"/>
      <c r="BQO556" s="34"/>
      <c r="BQP556" s="34"/>
      <c r="BQQ556" s="34"/>
      <c r="BQR556" s="34"/>
      <c r="BQS556" s="34"/>
      <c r="BQT556" s="34"/>
      <c r="BQU556" s="34"/>
      <c r="BQV556" s="34"/>
      <c r="BQW556" s="34"/>
      <c r="BQX556" s="34"/>
      <c r="BQY556" s="34"/>
      <c r="BQZ556" s="34"/>
      <c r="BRA556" s="34"/>
      <c r="BRB556" s="34"/>
      <c r="BRC556" s="34"/>
      <c r="BRD556" s="34"/>
      <c r="BRE556" s="34"/>
      <c r="BRF556" s="34"/>
      <c r="BRG556" s="34"/>
      <c r="BRH556" s="34"/>
      <c r="BRI556" s="34"/>
      <c r="BRJ556" s="34"/>
      <c r="BRK556" s="34"/>
      <c r="BRL556" s="34"/>
      <c r="BRM556" s="34"/>
      <c r="BRN556" s="34"/>
      <c r="BRO556" s="34"/>
      <c r="BRP556" s="34"/>
      <c r="BRQ556" s="34"/>
      <c r="BRR556" s="34"/>
      <c r="BRS556" s="34"/>
      <c r="BRT556" s="34"/>
      <c r="BRU556" s="34"/>
      <c r="BRV556" s="34"/>
      <c r="BRW556" s="34"/>
      <c r="BRX556" s="34"/>
      <c r="BRY556" s="34"/>
      <c r="BRZ556" s="34"/>
      <c r="BSA556" s="34"/>
      <c r="BSB556" s="34"/>
      <c r="BSC556" s="34"/>
      <c r="BSD556" s="34"/>
      <c r="BSE556" s="34"/>
      <c r="BSF556" s="34"/>
      <c r="BSG556" s="34"/>
      <c r="BSH556" s="34"/>
      <c r="BSI556" s="34"/>
      <c r="BSJ556" s="34"/>
      <c r="BSK556" s="34"/>
      <c r="BSL556" s="34"/>
      <c r="BSM556" s="34"/>
      <c r="BSN556" s="34"/>
      <c r="BSO556" s="34"/>
      <c r="BSP556" s="34"/>
      <c r="BSQ556" s="34"/>
      <c r="BSR556" s="34"/>
      <c r="BSS556" s="34"/>
      <c r="BST556" s="34"/>
      <c r="BSU556" s="34"/>
      <c r="BSV556" s="34"/>
      <c r="BSW556" s="34"/>
      <c r="BSX556" s="34"/>
      <c r="BSY556" s="34"/>
      <c r="BSZ556" s="34"/>
      <c r="BTA556" s="34"/>
      <c r="BTB556" s="34"/>
      <c r="BTC556" s="34"/>
      <c r="BTD556" s="34"/>
      <c r="BTE556" s="34"/>
      <c r="BTF556" s="34"/>
      <c r="BTG556" s="34"/>
      <c r="BTH556" s="34"/>
      <c r="BTI556" s="34"/>
      <c r="BTJ556" s="34"/>
      <c r="BTK556" s="34"/>
      <c r="BTL556" s="34"/>
      <c r="BTM556" s="34"/>
      <c r="BTN556" s="34"/>
      <c r="BTO556" s="34"/>
      <c r="BTP556" s="34"/>
      <c r="BTQ556" s="34"/>
      <c r="BTR556" s="34"/>
      <c r="BTS556" s="34"/>
      <c r="BTT556" s="34"/>
      <c r="BTU556" s="34"/>
      <c r="BTV556" s="34"/>
      <c r="BTW556" s="34"/>
      <c r="BTX556" s="34"/>
      <c r="BTY556" s="34"/>
      <c r="BTZ556" s="34"/>
      <c r="BUA556" s="34"/>
      <c r="BUB556" s="34"/>
      <c r="BUC556" s="34"/>
      <c r="BUD556" s="34"/>
      <c r="BUE556" s="34"/>
      <c r="BUF556" s="34"/>
      <c r="BUG556" s="34"/>
      <c r="BUH556" s="34"/>
      <c r="BUI556" s="34"/>
      <c r="BUJ556" s="34"/>
      <c r="BUK556" s="34"/>
      <c r="BUL556" s="34"/>
      <c r="BUM556" s="34"/>
      <c r="BUN556" s="34"/>
      <c r="BUO556" s="34"/>
      <c r="BUP556" s="34"/>
      <c r="BUQ556" s="34"/>
      <c r="BUR556" s="34"/>
      <c r="BUS556" s="34"/>
      <c r="BUT556" s="34"/>
      <c r="BUU556" s="34"/>
      <c r="BUV556" s="34"/>
      <c r="BUW556" s="34"/>
      <c r="BUX556" s="34"/>
      <c r="BUY556" s="34"/>
      <c r="BUZ556" s="34"/>
      <c r="BVA556" s="34"/>
      <c r="BVB556" s="34"/>
      <c r="BVC556" s="34"/>
      <c r="BVD556" s="34"/>
      <c r="BVE556" s="34"/>
      <c r="BVF556" s="34"/>
      <c r="BVG556" s="34"/>
      <c r="BVH556" s="34"/>
      <c r="BVI556" s="34"/>
      <c r="BVJ556" s="34"/>
      <c r="BVK556" s="34"/>
      <c r="BVL556" s="34"/>
      <c r="BVM556" s="34"/>
      <c r="BVN556" s="34"/>
      <c r="BVO556" s="34"/>
      <c r="BVP556" s="34"/>
      <c r="BVQ556" s="34"/>
      <c r="BVR556" s="34"/>
      <c r="BVS556" s="34"/>
      <c r="BVT556" s="34"/>
      <c r="BVU556" s="34"/>
      <c r="BVV556" s="34"/>
      <c r="BVW556" s="34"/>
      <c r="BVX556" s="34"/>
      <c r="BVY556" s="34"/>
      <c r="BVZ556" s="34"/>
      <c r="BWA556" s="34"/>
      <c r="BWB556" s="34"/>
      <c r="BWC556" s="34"/>
      <c r="BWD556" s="34"/>
      <c r="BWE556" s="34"/>
      <c r="BWF556" s="34"/>
      <c r="BWG556" s="34"/>
      <c r="BWH556" s="34"/>
      <c r="BWI556" s="34"/>
      <c r="BWJ556" s="34"/>
      <c r="BWK556" s="34"/>
      <c r="BWL556" s="34"/>
      <c r="BWM556" s="34"/>
      <c r="BWN556" s="34"/>
      <c r="BWO556" s="34"/>
      <c r="BWP556" s="34"/>
      <c r="BWQ556" s="34"/>
      <c r="BWR556" s="34"/>
      <c r="BWS556" s="34"/>
      <c r="BWT556" s="34"/>
      <c r="BWU556" s="34"/>
      <c r="BWV556" s="34"/>
      <c r="BWW556" s="34"/>
      <c r="BWX556" s="34"/>
      <c r="BWY556" s="34"/>
      <c r="BWZ556" s="34"/>
      <c r="BXA556" s="34"/>
      <c r="BXB556" s="34"/>
      <c r="BXC556" s="34"/>
      <c r="BXD556" s="34"/>
      <c r="BXE556" s="34"/>
      <c r="BXF556" s="34"/>
      <c r="BXG556" s="34"/>
      <c r="BXH556" s="34"/>
      <c r="BXI556" s="34"/>
      <c r="BXJ556" s="34"/>
      <c r="BXK556" s="34"/>
      <c r="BXL556" s="34"/>
      <c r="BXM556" s="34"/>
      <c r="BXN556" s="34"/>
      <c r="BXO556" s="34"/>
      <c r="BXP556" s="34"/>
      <c r="BXQ556" s="34"/>
      <c r="BXR556" s="34"/>
      <c r="BXS556" s="34"/>
      <c r="BXT556" s="34"/>
      <c r="BXU556" s="34"/>
      <c r="BXV556" s="34"/>
      <c r="BXW556" s="34"/>
      <c r="BXX556" s="34"/>
      <c r="BXY556" s="34"/>
      <c r="BXZ556" s="34"/>
      <c r="BYA556" s="34"/>
      <c r="BYB556" s="34"/>
      <c r="BYC556" s="34"/>
      <c r="BYD556" s="34"/>
      <c r="BYE556" s="34"/>
      <c r="BYF556" s="34"/>
      <c r="BYG556" s="34"/>
      <c r="BYH556" s="34"/>
      <c r="BYI556" s="34"/>
      <c r="BYJ556" s="34"/>
      <c r="BYK556" s="34"/>
      <c r="BYL556" s="34"/>
      <c r="BYM556" s="34"/>
      <c r="BYN556" s="34"/>
      <c r="BYO556" s="34"/>
      <c r="BYP556" s="34"/>
      <c r="BYQ556" s="34"/>
      <c r="BYR556" s="34"/>
      <c r="BYS556" s="34"/>
      <c r="BYT556" s="34"/>
      <c r="BYU556" s="34"/>
      <c r="BYV556" s="34"/>
      <c r="BYW556" s="34"/>
      <c r="BYX556" s="34"/>
      <c r="BYY556" s="34"/>
      <c r="BYZ556" s="34"/>
      <c r="BZA556" s="34"/>
      <c r="BZB556" s="34"/>
      <c r="BZC556" s="34"/>
      <c r="BZD556" s="34"/>
      <c r="BZE556" s="34"/>
      <c r="BZF556" s="34"/>
      <c r="BZG556" s="34"/>
      <c r="BZH556" s="34"/>
      <c r="BZI556" s="34"/>
      <c r="BZJ556" s="34"/>
      <c r="BZK556" s="34"/>
      <c r="BZL556" s="34"/>
      <c r="BZM556" s="34"/>
      <c r="BZN556" s="34"/>
      <c r="BZO556" s="34"/>
      <c r="BZP556" s="34"/>
      <c r="BZQ556" s="34"/>
      <c r="BZR556" s="34"/>
      <c r="BZS556" s="34"/>
      <c r="BZT556" s="34"/>
      <c r="BZU556" s="34"/>
      <c r="BZV556" s="34"/>
      <c r="BZW556" s="34"/>
      <c r="BZX556" s="34"/>
      <c r="BZY556" s="34"/>
      <c r="BZZ556" s="34"/>
      <c r="CAA556" s="34"/>
      <c r="CAB556" s="34"/>
      <c r="CAC556" s="34"/>
      <c r="CAD556" s="34"/>
      <c r="CAE556" s="34"/>
      <c r="CAF556" s="34"/>
      <c r="CAG556" s="34"/>
      <c r="CAH556" s="34"/>
      <c r="CAI556" s="34"/>
      <c r="CAJ556" s="34"/>
      <c r="CAK556" s="34"/>
      <c r="CAL556" s="34"/>
      <c r="CAM556" s="34"/>
      <c r="CAN556" s="34"/>
      <c r="CAO556" s="34"/>
      <c r="CAP556" s="34"/>
      <c r="CAQ556" s="34"/>
      <c r="CAR556" s="34"/>
      <c r="CAS556" s="34"/>
      <c r="CAT556" s="34"/>
      <c r="CAU556" s="34"/>
      <c r="CAV556" s="34"/>
      <c r="CAW556" s="34"/>
      <c r="CAX556" s="34"/>
      <c r="CAY556" s="34"/>
      <c r="CAZ556" s="34"/>
      <c r="CBA556" s="34"/>
      <c r="CBB556" s="34"/>
      <c r="CBC556" s="34"/>
      <c r="CBD556" s="34"/>
      <c r="CBE556" s="34"/>
      <c r="CBF556" s="34"/>
      <c r="CBG556" s="34"/>
      <c r="CBH556" s="34"/>
      <c r="CBI556" s="34"/>
      <c r="CBJ556" s="34"/>
      <c r="CBK556" s="34"/>
      <c r="CBL556" s="34"/>
      <c r="CBM556" s="34"/>
      <c r="CBN556" s="34"/>
      <c r="CBO556" s="34"/>
      <c r="CBP556" s="34"/>
      <c r="CBQ556" s="34"/>
      <c r="CBR556" s="34"/>
      <c r="CBS556" s="34"/>
      <c r="CBT556" s="34"/>
      <c r="CBU556" s="34"/>
      <c r="CBV556" s="34"/>
      <c r="CBW556" s="34"/>
      <c r="CBX556" s="34"/>
      <c r="CBY556" s="34"/>
      <c r="CBZ556" s="34"/>
      <c r="CCA556" s="34"/>
      <c r="CCB556" s="34"/>
      <c r="CCC556" s="34"/>
      <c r="CCD556" s="34"/>
      <c r="CCE556" s="34"/>
      <c r="CCF556" s="34"/>
      <c r="CCG556" s="34"/>
      <c r="CCH556" s="34"/>
      <c r="CCI556" s="34"/>
      <c r="CCJ556" s="34"/>
      <c r="CCK556" s="34"/>
      <c r="CCL556" s="34"/>
      <c r="CCM556" s="34"/>
      <c r="CCN556" s="34"/>
      <c r="CCO556" s="34"/>
      <c r="CCP556" s="34"/>
      <c r="CCQ556" s="34"/>
      <c r="CCR556" s="34"/>
      <c r="CCS556" s="34"/>
      <c r="CCT556" s="34"/>
      <c r="CCU556" s="34"/>
      <c r="CCV556" s="34"/>
      <c r="CCW556" s="34"/>
      <c r="CCX556" s="34"/>
      <c r="CCY556" s="34"/>
      <c r="CCZ556" s="34"/>
      <c r="CDA556" s="34"/>
      <c r="CDB556" s="34"/>
      <c r="CDC556" s="34"/>
      <c r="CDD556" s="34"/>
      <c r="CDE556" s="34"/>
      <c r="CDF556" s="34"/>
      <c r="CDG556" s="34"/>
      <c r="CDH556" s="34"/>
      <c r="CDI556" s="34"/>
      <c r="CDJ556" s="34"/>
      <c r="CDK556" s="34"/>
      <c r="CDL556" s="34"/>
      <c r="CDM556" s="34"/>
      <c r="CDN556" s="34"/>
      <c r="CDO556" s="34"/>
      <c r="CDP556" s="34"/>
      <c r="CDQ556" s="34"/>
      <c r="CDR556" s="34"/>
      <c r="CDS556" s="34"/>
      <c r="CDT556" s="34"/>
      <c r="CDU556" s="34"/>
      <c r="CDV556" s="34"/>
      <c r="CDW556" s="34"/>
      <c r="CDX556" s="34"/>
      <c r="CDY556" s="34"/>
      <c r="CDZ556" s="34"/>
      <c r="CEA556" s="34"/>
      <c r="CEB556" s="34"/>
      <c r="CEC556" s="34"/>
      <c r="CED556" s="34"/>
      <c r="CEE556" s="34"/>
      <c r="CEF556" s="34"/>
      <c r="CEG556" s="34"/>
      <c r="CEH556" s="34"/>
      <c r="CEI556" s="34"/>
      <c r="CEJ556" s="34"/>
      <c r="CEK556" s="34"/>
      <c r="CEL556" s="34"/>
      <c r="CEM556" s="34"/>
      <c r="CEN556" s="34"/>
      <c r="CEO556" s="34"/>
      <c r="CEP556" s="34"/>
      <c r="CEQ556" s="34"/>
      <c r="CER556" s="34"/>
      <c r="CES556" s="34"/>
      <c r="CET556" s="34"/>
      <c r="CEU556" s="34"/>
      <c r="CEV556" s="34"/>
      <c r="CEW556" s="34"/>
      <c r="CEX556" s="34"/>
      <c r="CEY556" s="34"/>
      <c r="CEZ556" s="34"/>
      <c r="CFA556" s="34"/>
      <c r="CFB556" s="34"/>
      <c r="CFC556" s="34"/>
      <c r="CFD556" s="34"/>
      <c r="CFE556" s="34"/>
      <c r="CFF556" s="34"/>
      <c r="CFG556" s="34"/>
      <c r="CFH556" s="34"/>
      <c r="CFI556" s="34"/>
      <c r="CFJ556" s="34"/>
      <c r="CFK556" s="34"/>
      <c r="CFL556" s="34"/>
      <c r="CFM556" s="34"/>
      <c r="CFN556" s="34"/>
      <c r="CFO556" s="34"/>
      <c r="CFP556" s="34"/>
      <c r="CFQ556" s="34"/>
      <c r="CFR556" s="34"/>
      <c r="CFS556" s="34"/>
      <c r="CFT556" s="34"/>
      <c r="CFU556" s="34"/>
      <c r="CFV556" s="34"/>
      <c r="CFW556" s="34"/>
      <c r="CFX556" s="34"/>
      <c r="CFY556" s="34"/>
      <c r="CFZ556" s="34"/>
      <c r="CGA556" s="34"/>
      <c r="CGB556" s="34"/>
      <c r="CGC556" s="34"/>
      <c r="CGD556" s="34"/>
      <c r="CGE556" s="34"/>
      <c r="CGF556" s="34"/>
      <c r="CGG556" s="34"/>
      <c r="CGH556" s="34"/>
      <c r="CGI556" s="34"/>
      <c r="CGJ556" s="34"/>
      <c r="CGK556" s="34"/>
      <c r="CGL556" s="34"/>
      <c r="CGM556" s="34"/>
      <c r="CGN556" s="34"/>
      <c r="CGO556" s="34"/>
      <c r="CGP556" s="34"/>
      <c r="CGQ556" s="34"/>
      <c r="CGR556" s="34"/>
      <c r="CGS556" s="34"/>
      <c r="CGT556" s="34"/>
      <c r="CGU556" s="34"/>
      <c r="CGV556" s="34"/>
      <c r="CGW556" s="34"/>
      <c r="CGX556" s="34"/>
      <c r="CGY556" s="34"/>
      <c r="CGZ556" s="34"/>
      <c r="CHA556" s="34"/>
      <c r="CHB556" s="34"/>
      <c r="CHC556" s="34"/>
      <c r="CHD556" s="34"/>
      <c r="CHE556" s="34"/>
      <c r="CHF556" s="34"/>
      <c r="CHG556" s="34"/>
      <c r="CHH556" s="34"/>
      <c r="CHI556" s="34"/>
      <c r="CHJ556" s="34"/>
      <c r="CHK556" s="34"/>
      <c r="CHL556" s="34"/>
      <c r="CHM556" s="34"/>
      <c r="CHN556" s="34"/>
      <c r="CHO556" s="34"/>
      <c r="CHP556" s="34"/>
      <c r="CHQ556" s="34"/>
      <c r="CHR556" s="34"/>
      <c r="CHS556" s="34"/>
      <c r="CHT556" s="34"/>
      <c r="CHU556" s="34"/>
      <c r="CHV556" s="34"/>
      <c r="CHW556" s="34"/>
      <c r="CHX556" s="34"/>
      <c r="CHY556" s="34"/>
      <c r="CHZ556" s="34"/>
      <c r="CIA556" s="34"/>
      <c r="CIB556" s="34"/>
      <c r="CIC556" s="34"/>
      <c r="CID556" s="34"/>
      <c r="CIE556" s="34"/>
      <c r="CIF556" s="34"/>
      <c r="CIG556" s="34"/>
      <c r="CIH556" s="34"/>
      <c r="CII556" s="34"/>
      <c r="CIJ556" s="34"/>
      <c r="CIK556" s="34"/>
      <c r="CIL556" s="34"/>
      <c r="CIM556" s="34"/>
      <c r="CIN556" s="34"/>
      <c r="CIO556" s="34"/>
      <c r="CIP556" s="34"/>
      <c r="CIQ556" s="34"/>
      <c r="CIR556" s="34"/>
      <c r="CIS556" s="34"/>
      <c r="CIT556" s="34"/>
      <c r="CIU556" s="34"/>
      <c r="CIV556" s="34"/>
      <c r="CIW556" s="34"/>
      <c r="CIX556" s="34"/>
      <c r="CIY556" s="34"/>
      <c r="CIZ556" s="34"/>
      <c r="CJA556" s="34"/>
      <c r="CJB556" s="34"/>
      <c r="CJC556" s="34"/>
      <c r="CJD556" s="34"/>
    </row>
    <row r="557" spans="1:2292" s="47" customFormat="1" ht="174.6" customHeight="1" thickTop="1" thickBot="1" x14ac:dyDescent="0.25">
      <c r="A557" s="10">
        <v>613108551</v>
      </c>
      <c r="B557" s="47" t="s">
        <v>756</v>
      </c>
      <c r="C557" s="25" t="s">
        <v>1686</v>
      </c>
      <c r="D557" s="48" t="s">
        <v>1684</v>
      </c>
      <c r="E557" s="48" t="s">
        <v>1394</v>
      </c>
      <c r="F557" s="48" t="s">
        <v>1683</v>
      </c>
      <c r="H557" s="47">
        <v>17656</v>
      </c>
      <c r="I557" s="63">
        <v>112998.39999999999</v>
      </c>
      <c r="J557" s="63" t="s">
        <v>1406</v>
      </c>
      <c r="K557" s="64">
        <v>45069</v>
      </c>
      <c r="L557" s="25" t="s">
        <v>1356</v>
      </c>
      <c r="M557" s="51" t="s">
        <v>1357</v>
      </c>
      <c r="N557" s="52" t="s">
        <v>380</v>
      </c>
      <c r="O557" s="66"/>
      <c r="P557" s="132" t="s">
        <v>1687</v>
      </c>
      <c r="Q557" s="15"/>
      <c r="R557" s="10"/>
      <c r="S557" s="34"/>
      <c r="T557" s="34"/>
      <c r="U557" s="34"/>
      <c r="V557" s="34"/>
      <c r="W557" s="34"/>
      <c r="X557" s="34"/>
      <c r="Y557" s="34"/>
      <c r="Z557" s="34"/>
      <c r="AA557" s="34"/>
      <c r="AB557" s="34"/>
      <c r="AC557" s="34"/>
      <c r="AD557" s="34"/>
      <c r="AE557" s="34"/>
      <c r="AF557" s="34"/>
      <c r="AG557" s="34"/>
      <c r="AH557" s="34"/>
      <c r="AI557" s="34"/>
      <c r="AJ557" s="34"/>
      <c r="AK557" s="34"/>
      <c r="AL557" s="34"/>
      <c r="AM557" s="34"/>
      <c r="AN557" s="34"/>
      <c r="AO557" s="34"/>
      <c r="AP557" s="34"/>
      <c r="AQ557" s="34"/>
      <c r="AR557" s="34"/>
      <c r="AS557" s="34"/>
      <c r="AT557" s="34"/>
      <c r="AU557" s="34"/>
      <c r="AV557" s="34"/>
      <c r="AW557" s="34"/>
      <c r="AX557" s="34"/>
      <c r="AY557" s="34"/>
      <c r="AZ557" s="34"/>
      <c r="BA557" s="34"/>
      <c r="BB557" s="34"/>
      <c r="BC557" s="34"/>
      <c r="BD557" s="34"/>
      <c r="BE557" s="34"/>
      <c r="BF557" s="34"/>
      <c r="BG557" s="34"/>
      <c r="BH557" s="34"/>
      <c r="BI557" s="34"/>
      <c r="BJ557" s="34"/>
      <c r="BK557" s="34"/>
      <c r="BL557" s="34"/>
      <c r="BM557" s="34"/>
      <c r="BN557" s="34"/>
      <c r="BO557" s="34"/>
      <c r="BP557" s="34"/>
      <c r="BQ557" s="34"/>
      <c r="BR557" s="34"/>
      <c r="BS557" s="34"/>
      <c r="BT557" s="34"/>
      <c r="BU557" s="34"/>
      <c r="BV557" s="34"/>
      <c r="BW557" s="34"/>
      <c r="BX557" s="34"/>
      <c r="BY557" s="34"/>
      <c r="BZ557" s="34"/>
      <c r="CA557" s="34"/>
      <c r="CB557" s="34"/>
      <c r="CC557" s="34"/>
      <c r="CD557" s="34"/>
      <c r="CE557" s="34"/>
      <c r="CF557" s="34"/>
      <c r="CG557" s="34"/>
      <c r="CH557" s="34"/>
      <c r="CI557" s="34"/>
      <c r="CJ557" s="34"/>
      <c r="CK557" s="34"/>
      <c r="CL557" s="34"/>
      <c r="CM557" s="34"/>
      <c r="CN557" s="34"/>
      <c r="CO557" s="34"/>
      <c r="CP557" s="34"/>
      <c r="CQ557" s="34"/>
      <c r="CR557" s="34"/>
      <c r="CS557" s="34"/>
      <c r="CT557" s="34"/>
      <c r="CU557" s="34"/>
      <c r="CV557" s="34"/>
      <c r="CW557" s="34"/>
      <c r="CX557" s="34"/>
      <c r="CY557" s="34"/>
      <c r="CZ557" s="34"/>
      <c r="DA557" s="34"/>
      <c r="DB557" s="34"/>
      <c r="DC557" s="34"/>
      <c r="DD557" s="34"/>
      <c r="DE557" s="34"/>
      <c r="DF557" s="34"/>
      <c r="DG557" s="34"/>
      <c r="DH557" s="34"/>
      <c r="DI557" s="34"/>
      <c r="DJ557" s="34"/>
      <c r="DK557" s="34"/>
      <c r="DL557" s="34"/>
      <c r="DM557" s="34"/>
      <c r="DN557" s="34"/>
      <c r="DO557" s="34"/>
      <c r="DP557" s="34"/>
      <c r="DQ557" s="34"/>
      <c r="DR557" s="34"/>
      <c r="DS557" s="34"/>
      <c r="DT557" s="34"/>
      <c r="DU557" s="34"/>
      <c r="DV557" s="34"/>
      <c r="DW557" s="34"/>
      <c r="DX557" s="34"/>
      <c r="DY557" s="34"/>
      <c r="DZ557" s="34"/>
      <c r="EA557" s="34"/>
      <c r="EB557" s="34"/>
      <c r="EC557" s="34"/>
      <c r="ED557" s="34"/>
      <c r="EE557" s="34"/>
      <c r="EF557" s="34"/>
      <c r="EG557" s="34"/>
      <c r="EH557" s="34"/>
      <c r="EI557" s="34"/>
      <c r="EJ557" s="34"/>
      <c r="EK557" s="34"/>
      <c r="EL557" s="34"/>
      <c r="EM557" s="34"/>
      <c r="EN557" s="34"/>
      <c r="EO557" s="34"/>
      <c r="EP557" s="34"/>
      <c r="EQ557" s="34"/>
      <c r="ER557" s="34"/>
      <c r="ES557" s="34"/>
      <c r="ET557" s="34"/>
      <c r="EU557" s="34"/>
      <c r="EV557" s="34"/>
      <c r="EW557" s="34"/>
      <c r="EX557" s="34"/>
      <c r="EY557" s="34"/>
      <c r="EZ557" s="34"/>
      <c r="FA557" s="34"/>
      <c r="FB557" s="34"/>
      <c r="FC557" s="34"/>
      <c r="FD557" s="34"/>
      <c r="FE557" s="34"/>
      <c r="FF557" s="34"/>
      <c r="FG557" s="34"/>
      <c r="FH557" s="34"/>
      <c r="FI557" s="34"/>
      <c r="FJ557" s="34"/>
      <c r="FK557" s="34"/>
      <c r="FL557" s="34"/>
      <c r="FM557" s="34"/>
      <c r="FN557" s="34"/>
      <c r="FO557" s="34"/>
      <c r="FP557" s="34"/>
      <c r="FQ557" s="34"/>
      <c r="FR557" s="34"/>
      <c r="FS557" s="34"/>
      <c r="FT557" s="34"/>
      <c r="FU557" s="34"/>
      <c r="FV557" s="34"/>
      <c r="FW557" s="34"/>
      <c r="FX557" s="34"/>
      <c r="FY557" s="34"/>
      <c r="FZ557" s="34"/>
      <c r="GA557" s="34"/>
      <c r="GB557" s="34"/>
      <c r="GC557" s="34"/>
      <c r="GD557" s="34"/>
      <c r="GE557" s="34"/>
      <c r="GF557" s="34"/>
      <c r="GG557" s="34"/>
      <c r="GH557" s="34"/>
      <c r="GI557" s="34"/>
      <c r="GJ557" s="34"/>
      <c r="GK557" s="34"/>
      <c r="GL557" s="34"/>
      <c r="GM557" s="34"/>
      <c r="GN557" s="34"/>
      <c r="GO557" s="34"/>
      <c r="GP557" s="34"/>
      <c r="GQ557" s="34"/>
      <c r="GR557" s="34"/>
      <c r="GS557" s="34"/>
      <c r="GT557" s="34"/>
      <c r="GU557" s="34"/>
      <c r="GV557" s="34"/>
      <c r="GW557" s="34"/>
      <c r="GX557" s="34"/>
      <c r="GY557" s="34"/>
      <c r="GZ557" s="34"/>
      <c r="HA557" s="34"/>
      <c r="HB557" s="34"/>
      <c r="HC557" s="34"/>
      <c r="HD557" s="34"/>
      <c r="HE557" s="34"/>
      <c r="HF557" s="34"/>
      <c r="HG557" s="34"/>
      <c r="HH557" s="34"/>
      <c r="HI557" s="34"/>
      <c r="HJ557" s="34"/>
      <c r="HK557" s="34"/>
      <c r="HL557" s="34"/>
      <c r="HM557" s="34"/>
      <c r="HN557" s="34"/>
      <c r="HO557" s="34"/>
      <c r="HP557" s="34"/>
      <c r="HQ557" s="34"/>
      <c r="HR557" s="34"/>
      <c r="HS557" s="34"/>
      <c r="HT557" s="34"/>
      <c r="HU557" s="34"/>
      <c r="HV557" s="34"/>
      <c r="HW557" s="34"/>
      <c r="HX557" s="34"/>
      <c r="HY557" s="34"/>
      <c r="HZ557" s="34"/>
      <c r="IA557" s="34"/>
      <c r="IB557" s="34"/>
      <c r="IC557" s="34"/>
      <c r="ID557" s="34"/>
      <c r="IE557" s="34"/>
      <c r="IF557" s="34"/>
      <c r="IG557" s="34"/>
      <c r="IH557" s="34"/>
      <c r="II557" s="34"/>
      <c r="IJ557" s="34"/>
      <c r="IK557" s="34"/>
      <c r="IL557" s="34"/>
      <c r="IM557" s="34"/>
      <c r="IN557" s="34"/>
      <c r="IO557" s="34"/>
      <c r="IP557" s="34"/>
      <c r="IQ557" s="34"/>
      <c r="IR557" s="34"/>
      <c r="IS557" s="34"/>
      <c r="IT557" s="34"/>
      <c r="IU557" s="34"/>
      <c r="IV557" s="34"/>
      <c r="IW557" s="34"/>
      <c r="IX557" s="34"/>
      <c r="IY557" s="34"/>
      <c r="IZ557" s="34"/>
      <c r="JA557" s="34"/>
      <c r="JB557" s="34"/>
      <c r="JC557" s="34"/>
      <c r="JD557" s="34"/>
      <c r="JE557" s="34"/>
      <c r="JF557" s="34"/>
      <c r="JG557" s="34"/>
      <c r="JH557" s="34"/>
      <c r="JI557" s="34"/>
      <c r="JJ557" s="34"/>
      <c r="JK557" s="34"/>
      <c r="JL557" s="34"/>
      <c r="JM557" s="34"/>
      <c r="JN557" s="34"/>
      <c r="JO557" s="34"/>
      <c r="JP557" s="34"/>
      <c r="JQ557" s="34"/>
      <c r="JR557" s="34"/>
      <c r="JS557" s="34"/>
      <c r="JT557" s="34"/>
      <c r="JU557" s="34"/>
      <c r="JV557" s="34"/>
      <c r="JW557" s="34"/>
      <c r="JX557" s="34"/>
      <c r="JY557" s="34"/>
      <c r="JZ557" s="34"/>
      <c r="KA557" s="34"/>
      <c r="KB557" s="34"/>
      <c r="KC557" s="34"/>
      <c r="KD557" s="34"/>
      <c r="KE557" s="34"/>
      <c r="KF557" s="34"/>
      <c r="KG557" s="34"/>
      <c r="KH557" s="34"/>
      <c r="KI557" s="34"/>
      <c r="KJ557" s="34"/>
      <c r="KK557" s="34"/>
      <c r="KL557" s="34"/>
      <c r="KM557" s="34"/>
      <c r="KN557" s="34"/>
      <c r="KO557" s="34"/>
      <c r="KP557" s="34"/>
      <c r="KQ557" s="34"/>
      <c r="KR557" s="34"/>
      <c r="KS557" s="34"/>
      <c r="KT557" s="34"/>
      <c r="KU557" s="34"/>
      <c r="KV557" s="34"/>
      <c r="KW557" s="34"/>
      <c r="KX557" s="34"/>
      <c r="KY557" s="34"/>
      <c r="KZ557" s="34"/>
      <c r="LA557" s="34"/>
      <c r="LB557" s="34"/>
      <c r="LC557" s="34"/>
      <c r="LD557" s="34"/>
      <c r="LE557" s="34"/>
      <c r="LF557" s="34"/>
      <c r="LG557" s="34"/>
      <c r="LH557" s="34"/>
      <c r="LI557" s="34"/>
      <c r="LJ557" s="34"/>
      <c r="LK557" s="34"/>
      <c r="LL557" s="34"/>
      <c r="LM557" s="34"/>
      <c r="LN557" s="34"/>
      <c r="LO557" s="34"/>
      <c r="LP557" s="34"/>
      <c r="LQ557" s="34"/>
      <c r="LR557" s="34"/>
      <c r="LS557" s="34"/>
      <c r="LT557" s="34"/>
      <c r="LU557" s="34"/>
      <c r="LV557" s="34"/>
      <c r="LW557" s="34"/>
      <c r="LX557" s="34"/>
      <c r="LY557" s="34"/>
      <c r="LZ557" s="34"/>
      <c r="MA557" s="34"/>
      <c r="MB557" s="34"/>
      <c r="MC557" s="34"/>
      <c r="MD557" s="34"/>
      <c r="ME557" s="34"/>
      <c r="MF557" s="34"/>
      <c r="MG557" s="34"/>
      <c r="MH557" s="34"/>
      <c r="MI557" s="34"/>
      <c r="MJ557" s="34"/>
      <c r="MK557" s="34"/>
      <c r="ML557" s="34"/>
      <c r="MM557" s="34"/>
      <c r="MN557" s="34"/>
      <c r="MO557" s="34"/>
      <c r="MP557" s="34"/>
      <c r="MQ557" s="34"/>
      <c r="MR557" s="34"/>
      <c r="MS557" s="34"/>
      <c r="MT557" s="34"/>
      <c r="MU557" s="34"/>
      <c r="MV557" s="34"/>
      <c r="MW557" s="34"/>
      <c r="MX557" s="34"/>
      <c r="MY557" s="34"/>
      <c r="MZ557" s="34"/>
      <c r="NA557" s="34"/>
      <c r="NB557" s="34"/>
      <c r="NC557" s="34"/>
      <c r="ND557" s="34"/>
      <c r="NE557" s="34"/>
      <c r="NF557" s="34"/>
      <c r="NG557" s="34"/>
      <c r="NH557" s="34"/>
      <c r="NI557" s="34"/>
      <c r="NJ557" s="34"/>
      <c r="NK557" s="34"/>
      <c r="NL557" s="34"/>
      <c r="NM557" s="34"/>
      <c r="NN557" s="34"/>
      <c r="NO557" s="34"/>
      <c r="NP557" s="34"/>
      <c r="NQ557" s="34"/>
      <c r="NR557" s="34"/>
      <c r="NS557" s="34"/>
      <c r="NT557" s="34"/>
      <c r="NU557" s="34"/>
      <c r="NV557" s="34"/>
      <c r="NW557" s="34"/>
      <c r="NX557" s="34"/>
      <c r="NY557" s="34"/>
      <c r="NZ557" s="34"/>
      <c r="OA557" s="34"/>
      <c r="OB557" s="34"/>
      <c r="OC557" s="34"/>
      <c r="OD557" s="34"/>
      <c r="OE557" s="34"/>
      <c r="OF557" s="34"/>
      <c r="OG557" s="34"/>
      <c r="OH557" s="34"/>
      <c r="OI557" s="34"/>
      <c r="OJ557" s="34"/>
      <c r="OK557" s="34"/>
      <c r="OL557" s="34"/>
      <c r="OM557" s="34"/>
      <c r="ON557" s="34"/>
      <c r="OO557" s="34"/>
      <c r="OP557" s="34"/>
      <c r="OQ557" s="34"/>
      <c r="OR557" s="34"/>
      <c r="OS557" s="34"/>
      <c r="OT557" s="34"/>
      <c r="OU557" s="34"/>
      <c r="OV557" s="34"/>
      <c r="OW557" s="34"/>
      <c r="OX557" s="34"/>
      <c r="OY557" s="34"/>
      <c r="OZ557" s="34"/>
      <c r="PA557" s="34"/>
      <c r="PB557" s="34"/>
      <c r="PC557" s="34"/>
      <c r="PD557" s="34"/>
      <c r="PE557" s="34"/>
      <c r="PF557" s="34"/>
      <c r="PG557" s="34"/>
      <c r="PH557" s="34"/>
      <c r="PI557" s="34"/>
      <c r="PJ557" s="34"/>
      <c r="PK557" s="34"/>
      <c r="PL557" s="34"/>
      <c r="PM557" s="34"/>
      <c r="PN557" s="34"/>
      <c r="PO557" s="34"/>
      <c r="PP557" s="34"/>
      <c r="PQ557" s="34"/>
      <c r="PR557" s="34"/>
      <c r="PS557" s="34"/>
      <c r="PT557" s="34"/>
      <c r="PU557" s="34"/>
      <c r="PV557" s="34"/>
      <c r="PW557" s="34"/>
      <c r="PX557" s="34"/>
      <c r="PY557" s="34"/>
      <c r="PZ557" s="34"/>
      <c r="QA557" s="34"/>
      <c r="QB557" s="34"/>
      <c r="QC557" s="34"/>
      <c r="QD557" s="34"/>
      <c r="QE557" s="34"/>
      <c r="QF557" s="34"/>
      <c r="QG557" s="34"/>
      <c r="QH557" s="34"/>
      <c r="QI557" s="34"/>
      <c r="QJ557" s="34"/>
      <c r="QK557" s="34"/>
      <c r="QL557" s="34"/>
      <c r="QM557" s="34"/>
      <c r="QN557" s="34"/>
      <c r="QO557" s="34"/>
      <c r="QP557" s="34"/>
      <c r="QQ557" s="34"/>
      <c r="QR557" s="34"/>
      <c r="QS557" s="34"/>
      <c r="QT557" s="34"/>
      <c r="QU557" s="34"/>
      <c r="QV557" s="34"/>
      <c r="QW557" s="34"/>
      <c r="QX557" s="34"/>
      <c r="QY557" s="34"/>
      <c r="QZ557" s="34"/>
      <c r="RA557" s="34"/>
      <c r="RB557" s="34"/>
      <c r="RC557" s="34"/>
      <c r="RD557" s="34"/>
      <c r="RE557" s="34"/>
      <c r="RF557" s="34"/>
      <c r="RG557" s="34"/>
      <c r="RH557" s="34"/>
      <c r="RI557" s="34"/>
      <c r="RJ557" s="34"/>
      <c r="RK557" s="34"/>
      <c r="RL557" s="34"/>
      <c r="RM557" s="34"/>
      <c r="RN557" s="34"/>
      <c r="RO557" s="34"/>
      <c r="RP557" s="34"/>
      <c r="RQ557" s="34"/>
      <c r="RR557" s="34"/>
      <c r="RS557" s="34"/>
      <c r="RT557" s="34"/>
      <c r="RU557" s="34"/>
      <c r="RV557" s="34"/>
      <c r="RW557" s="34"/>
      <c r="RX557" s="34"/>
      <c r="RY557" s="34"/>
      <c r="RZ557" s="34"/>
      <c r="SA557" s="34"/>
      <c r="SB557" s="34"/>
      <c r="SC557" s="34"/>
      <c r="SD557" s="34"/>
      <c r="SE557" s="34"/>
      <c r="SF557" s="34"/>
      <c r="SG557" s="34"/>
      <c r="SH557" s="34"/>
      <c r="SI557" s="34"/>
      <c r="SJ557" s="34"/>
      <c r="SK557" s="34"/>
      <c r="SL557" s="34"/>
      <c r="SM557" s="34"/>
      <c r="SN557" s="34"/>
      <c r="SO557" s="34"/>
      <c r="SP557" s="34"/>
      <c r="SQ557" s="34"/>
      <c r="SR557" s="34"/>
      <c r="SS557" s="34"/>
      <c r="ST557" s="34"/>
      <c r="SU557" s="34"/>
      <c r="SV557" s="34"/>
      <c r="SW557" s="34"/>
      <c r="SX557" s="34"/>
      <c r="SY557" s="34"/>
      <c r="SZ557" s="34"/>
      <c r="TA557" s="34"/>
      <c r="TB557" s="34"/>
      <c r="TC557" s="34"/>
      <c r="TD557" s="34"/>
      <c r="TE557" s="34"/>
      <c r="TF557" s="34"/>
      <c r="TG557" s="34"/>
      <c r="TH557" s="34"/>
      <c r="TI557" s="34"/>
      <c r="TJ557" s="34"/>
      <c r="TK557" s="34"/>
      <c r="TL557" s="34"/>
      <c r="TM557" s="34"/>
      <c r="TN557" s="34"/>
      <c r="TO557" s="34"/>
      <c r="TP557" s="34"/>
      <c r="TQ557" s="34"/>
      <c r="TR557" s="34"/>
      <c r="TS557" s="34"/>
      <c r="TT557" s="34"/>
      <c r="TU557" s="34"/>
      <c r="TV557" s="34"/>
      <c r="TW557" s="34"/>
      <c r="TX557" s="34"/>
      <c r="TY557" s="34"/>
      <c r="TZ557" s="34"/>
      <c r="UA557" s="34"/>
      <c r="UB557" s="34"/>
      <c r="UC557" s="34"/>
      <c r="UD557" s="34"/>
      <c r="UE557" s="34"/>
      <c r="UF557" s="34"/>
      <c r="UG557" s="34"/>
      <c r="UH557" s="34"/>
      <c r="UI557" s="34"/>
      <c r="UJ557" s="34"/>
      <c r="UK557" s="34"/>
      <c r="UL557" s="34"/>
      <c r="UM557" s="34"/>
      <c r="UN557" s="34"/>
      <c r="UO557" s="34"/>
      <c r="UP557" s="34"/>
      <c r="UQ557" s="34"/>
      <c r="UR557" s="34"/>
      <c r="US557" s="34"/>
      <c r="UT557" s="34"/>
      <c r="UU557" s="34"/>
      <c r="UV557" s="34"/>
      <c r="UW557" s="34"/>
      <c r="UX557" s="34"/>
      <c r="UY557" s="34"/>
      <c r="UZ557" s="34"/>
      <c r="VA557" s="34"/>
      <c r="VB557" s="34"/>
      <c r="VC557" s="34"/>
      <c r="VD557" s="34"/>
      <c r="VE557" s="34"/>
      <c r="VF557" s="34"/>
      <c r="VG557" s="34"/>
      <c r="VH557" s="34"/>
      <c r="VI557" s="34"/>
      <c r="VJ557" s="34"/>
      <c r="VK557" s="34"/>
      <c r="VL557" s="34"/>
      <c r="VM557" s="34"/>
      <c r="VN557" s="34"/>
      <c r="VO557" s="34"/>
      <c r="VP557" s="34"/>
      <c r="VQ557" s="34"/>
      <c r="VR557" s="34"/>
      <c r="VS557" s="34"/>
      <c r="VT557" s="34"/>
      <c r="VU557" s="34"/>
      <c r="VV557" s="34"/>
      <c r="VW557" s="34"/>
      <c r="VX557" s="34"/>
      <c r="VY557" s="34"/>
      <c r="VZ557" s="34"/>
      <c r="WA557" s="34"/>
      <c r="WB557" s="34"/>
      <c r="WC557" s="34"/>
      <c r="WD557" s="34"/>
      <c r="WE557" s="34"/>
      <c r="WF557" s="34"/>
      <c r="WG557" s="34"/>
      <c r="WH557" s="34"/>
      <c r="WI557" s="34"/>
      <c r="WJ557" s="34"/>
      <c r="WK557" s="34"/>
      <c r="WL557" s="34"/>
      <c r="WM557" s="34"/>
      <c r="WN557" s="34"/>
      <c r="WO557" s="34"/>
      <c r="WP557" s="34"/>
      <c r="WQ557" s="34"/>
      <c r="WR557" s="34"/>
      <c r="WS557" s="34"/>
      <c r="WT557" s="34"/>
      <c r="WU557" s="34"/>
      <c r="WV557" s="34"/>
      <c r="WW557" s="34"/>
      <c r="WX557" s="34"/>
      <c r="WY557" s="34"/>
      <c r="WZ557" s="34"/>
      <c r="XA557" s="34"/>
      <c r="XB557" s="34"/>
      <c r="XC557" s="34"/>
      <c r="XD557" s="34"/>
      <c r="XE557" s="34"/>
      <c r="XF557" s="34"/>
      <c r="XG557" s="34"/>
      <c r="XH557" s="34"/>
      <c r="XI557" s="34"/>
      <c r="XJ557" s="34"/>
      <c r="XK557" s="34"/>
      <c r="XL557" s="34"/>
      <c r="XM557" s="34"/>
      <c r="XN557" s="34"/>
      <c r="XO557" s="34"/>
      <c r="XP557" s="34"/>
      <c r="XQ557" s="34"/>
      <c r="XR557" s="34"/>
      <c r="XS557" s="34"/>
      <c r="XT557" s="34"/>
      <c r="XU557" s="34"/>
      <c r="XV557" s="34"/>
      <c r="XW557" s="34"/>
      <c r="XX557" s="34"/>
      <c r="XY557" s="34"/>
      <c r="XZ557" s="34"/>
      <c r="YA557" s="34"/>
      <c r="YB557" s="34"/>
      <c r="YC557" s="34"/>
      <c r="YD557" s="34"/>
      <c r="YE557" s="34"/>
      <c r="YF557" s="34"/>
      <c r="YG557" s="34"/>
      <c r="YH557" s="34"/>
      <c r="YI557" s="34"/>
      <c r="YJ557" s="34"/>
      <c r="YK557" s="34"/>
      <c r="YL557" s="34"/>
      <c r="YM557" s="34"/>
      <c r="YN557" s="34"/>
      <c r="YO557" s="34"/>
      <c r="YP557" s="34"/>
      <c r="YQ557" s="34"/>
      <c r="YR557" s="34"/>
      <c r="YS557" s="34"/>
      <c r="YT557" s="34"/>
      <c r="YU557" s="34"/>
      <c r="YV557" s="34"/>
      <c r="YW557" s="34"/>
      <c r="YX557" s="34"/>
      <c r="YY557" s="34"/>
      <c r="YZ557" s="34"/>
      <c r="ZA557" s="34"/>
      <c r="ZB557" s="34"/>
      <c r="ZC557" s="34"/>
      <c r="ZD557" s="34"/>
      <c r="ZE557" s="34"/>
      <c r="ZF557" s="34"/>
      <c r="ZG557" s="34"/>
      <c r="ZH557" s="34"/>
      <c r="ZI557" s="34"/>
      <c r="ZJ557" s="34"/>
      <c r="ZK557" s="34"/>
      <c r="ZL557" s="34"/>
      <c r="ZM557" s="34"/>
      <c r="ZN557" s="34"/>
      <c r="ZO557" s="34"/>
      <c r="ZP557" s="34"/>
      <c r="ZQ557" s="34"/>
      <c r="ZR557" s="34"/>
      <c r="ZS557" s="34"/>
      <c r="ZT557" s="34"/>
      <c r="ZU557" s="34"/>
      <c r="ZV557" s="34"/>
      <c r="ZW557" s="34"/>
      <c r="ZX557" s="34"/>
      <c r="ZY557" s="34"/>
      <c r="ZZ557" s="34"/>
      <c r="AAA557" s="34"/>
      <c r="AAB557" s="34"/>
      <c r="AAC557" s="34"/>
      <c r="AAD557" s="34"/>
      <c r="AAE557" s="34"/>
      <c r="AAF557" s="34"/>
      <c r="AAG557" s="34"/>
      <c r="AAH557" s="34"/>
      <c r="AAI557" s="34"/>
      <c r="AAJ557" s="34"/>
      <c r="AAK557" s="34"/>
      <c r="AAL557" s="34"/>
      <c r="AAM557" s="34"/>
      <c r="AAN557" s="34"/>
      <c r="AAO557" s="34"/>
      <c r="AAP557" s="34"/>
      <c r="AAQ557" s="34"/>
      <c r="AAR557" s="34"/>
      <c r="AAS557" s="34"/>
      <c r="AAT557" s="34"/>
      <c r="AAU557" s="34"/>
      <c r="AAV557" s="34"/>
      <c r="AAW557" s="34"/>
      <c r="AAX557" s="34"/>
      <c r="AAY557" s="34"/>
      <c r="AAZ557" s="34"/>
      <c r="ABA557" s="34"/>
      <c r="ABB557" s="34"/>
      <c r="ABC557" s="34"/>
      <c r="ABD557" s="34"/>
      <c r="ABE557" s="34"/>
      <c r="ABF557" s="34"/>
      <c r="ABG557" s="34"/>
      <c r="ABH557" s="34"/>
      <c r="ABI557" s="34"/>
      <c r="ABJ557" s="34"/>
      <c r="ABK557" s="34"/>
      <c r="ABL557" s="34"/>
      <c r="ABM557" s="34"/>
      <c r="ABN557" s="34"/>
      <c r="ABO557" s="34"/>
      <c r="ABP557" s="34"/>
      <c r="ABQ557" s="34"/>
      <c r="ABR557" s="34"/>
      <c r="ABS557" s="34"/>
      <c r="ABT557" s="34"/>
      <c r="ABU557" s="34"/>
      <c r="ABV557" s="34"/>
      <c r="ABW557" s="34"/>
      <c r="ABX557" s="34"/>
      <c r="ABY557" s="34"/>
      <c r="ABZ557" s="34"/>
      <c r="ACA557" s="34"/>
      <c r="ACB557" s="34"/>
      <c r="ACC557" s="34"/>
      <c r="ACD557" s="34"/>
      <c r="ACE557" s="34"/>
      <c r="ACF557" s="34"/>
      <c r="ACG557" s="34"/>
      <c r="ACH557" s="34"/>
      <c r="ACI557" s="34"/>
      <c r="ACJ557" s="34"/>
      <c r="ACK557" s="34"/>
      <c r="ACL557" s="34"/>
      <c r="ACM557" s="34"/>
      <c r="ACN557" s="34"/>
      <c r="ACO557" s="34"/>
      <c r="ACP557" s="34"/>
      <c r="ACQ557" s="34"/>
      <c r="ACR557" s="34"/>
      <c r="ACS557" s="34"/>
      <c r="ACT557" s="34"/>
      <c r="ACU557" s="34"/>
      <c r="ACV557" s="34"/>
      <c r="ACW557" s="34"/>
      <c r="ACX557" s="34"/>
      <c r="ACY557" s="34"/>
      <c r="ACZ557" s="34"/>
      <c r="ADA557" s="34"/>
      <c r="ADB557" s="34"/>
      <c r="ADC557" s="34"/>
      <c r="ADD557" s="34"/>
      <c r="ADE557" s="34"/>
      <c r="ADF557" s="34"/>
      <c r="ADG557" s="34"/>
      <c r="ADH557" s="34"/>
      <c r="ADI557" s="34"/>
      <c r="ADJ557" s="34"/>
      <c r="ADK557" s="34"/>
      <c r="ADL557" s="34"/>
      <c r="ADM557" s="34"/>
      <c r="ADN557" s="34"/>
      <c r="ADO557" s="34"/>
      <c r="ADP557" s="34"/>
      <c r="ADQ557" s="34"/>
      <c r="ADR557" s="34"/>
      <c r="ADS557" s="34"/>
      <c r="ADT557" s="34"/>
      <c r="ADU557" s="34"/>
      <c r="ADV557" s="34"/>
      <c r="ADW557" s="34"/>
      <c r="ADX557" s="34"/>
      <c r="ADY557" s="34"/>
      <c r="ADZ557" s="34"/>
      <c r="AEA557" s="34"/>
      <c r="AEB557" s="34"/>
      <c r="AEC557" s="34"/>
      <c r="AED557" s="34"/>
      <c r="AEE557" s="34"/>
      <c r="AEF557" s="34"/>
      <c r="AEG557" s="34"/>
      <c r="AEH557" s="34"/>
      <c r="AEI557" s="34"/>
      <c r="AEJ557" s="34"/>
      <c r="AEK557" s="34"/>
      <c r="AEL557" s="34"/>
      <c r="AEM557" s="34"/>
      <c r="AEN557" s="34"/>
      <c r="AEO557" s="34"/>
      <c r="AEP557" s="34"/>
      <c r="AEQ557" s="34"/>
      <c r="AER557" s="34"/>
      <c r="AES557" s="34"/>
      <c r="AET557" s="34"/>
      <c r="AEU557" s="34"/>
      <c r="AEV557" s="34"/>
      <c r="AEW557" s="34"/>
      <c r="AEX557" s="34"/>
      <c r="AEY557" s="34"/>
      <c r="AEZ557" s="34"/>
      <c r="AFA557" s="34"/>
      <c r="AFB557" s="34"/>
      <c r="AFC557" s="34"/>
      <c r="AFD557" s="34"/>
      <c r="AFE557" s="34"/>
      <c r="AFF557" s="34"/>
      <c r="AFG557" s="34"/>
      <c r="AFH557" s="34"/>
      <c r="AFI557" s="34"/>
      <c r="AFJ557" s="34"/>
      <c r="AFK557" s="34"/>
      <c r="AFL557" s="34"/>
      <c r="AFM557" s="34"/>
      <c r="AFN557" s="34"/>
      <c r="AFO557" s="34"/>
      <c r="AFP557" s="34"/>
      <c r="AFQ557" s="34"/>
      <c r="AFR557" s="34"/>
      <c r="AFS557" s="34"/>
      <c r="AFT557" s="34"/>
      <c r="AFU557" s="34"/>
      <c r="AFV557" s="34"/>
      <c r="AFW557" s="34"/>
      <c r="AFX557" s="34"/>
      <c r="AFY557" s="34"/>
      <c r="AFZ557" s="34"/>
      <c r="AGA557" s="34"/>
      <c r="AGB557" s="34"/>
      <c r="AGC557" s="34"/>
      <c r="AGD557" s="34"/>
      <c r="AGE557" s="34"/>
      <c r="AGF557" s="34"/>
      <c r="AGG557" s="34"/>
      <c r="AGH557" s="34"/>
      <c r="AGI557" s="34"/>
      <c r="AGJ557" s="34"/>
      <c r="AGK557" s="34"/>
      <c r="AGL557" s="34"/>
      <c r="AGM557" s="34"/>
      <c r="AGN557" s="34"/>
      <c r="AGO557" s="34"/>
      <c r="AGP557" s="34"/>
      <c r="AGQ557" s="34"/>
      <c r="AGR557" s="34"/>
      <c r="AGS557" s="34"/>
      <c r="AGT557" s="34"/>
      <c r="AGU557" s="34"/>
      <c r="AGV557" s="34"/>
      <c r="AGW557" s="34"/>
      <c r="AGX557" s="34"/>
      <c r="AGY557" s="34"/>
      <c r="AGZ557" s="34"/>
      <c r="AHA557" s="34"/>
      <c r="AHB557" s="34"/>
      <c r="AHC557" s="34"/>
      <c r="AHD557" s="34"/>
      <c r="AHE557" s="34"/>
      <c r="AHF557" s="34"/>
      <c r="AHG557" s="34"/>
      <c r="AHH557" s="34"/>
      <c r="AHI557" s="34"/>
      <c r="AHJ557" s="34"/>
      <c r="AHK557" s="34"/>
      <c r="AHL557" s="34"/>
      <c r="AHM557" s="34"/>
      <c r="AHN557" s="34"/>
      <c r="AHO557" s="34"/>
      <c r="AHP557" s="34"/>
      <c r="AHQ557" s="34"/>
      <c r="AHR557" s="34"/>
      <c r="AHS557" s="34"/>
      <c r="AHT557" s="34"/>
      <c r="AHU557" s="34"/>
      <c r="AHV557" s="34"/>
      <c r="AHW557" s="34"/>
      <c r="AHX557" s="34"/>
      <c r="AHY557" s="34"/>
      <c r="AHZ557" s="34"/>
      <c r="AIA557" s="34"/>
      <c r="AIB557" s="34"/>
      <c r="AIC557" s="34"/>
      <c r="AID557" s="34"/>
      <c r="AIE557" s="34"/>
      <c r="AIF557" s="34"/>
      <c r="AIG557" s="34"/>
      <c r="AIH557" s="34"/>
      <c r="AII557" s="34"/>
      <c r="AIJ557" s="34"/>
      <c r="AIK557" s="34"/>
      <c r="AIL557" s="34"/>
      <c r="AIM557" s="34"/>
      <c r="AIN557" s="34"/>
      <c r="AIO557" s="34"/>
      <c r="AIP557" s="34"/>
      <c r="AIQ557" s="34"/>
      <c r="AIR557" s="34"/>
      <c r="AIS557" s="34"/>
      <c r="AIT557" s="34"/>
      <c r="AIU557" s="34"/>
      <c r="AIV557" s="34"/>
      <c r="AIW557" s="34"/>
      <c r="AIX557" s="34"/>
      <c r="AIY557" s="34"/>
      <c r="AIZ557" s="34"/>
      <c r="AJA557" s="34"/>
      <c r="AJB557" s="34"/>
      <c r="AJC557" s="34"/>
      <c r="AJD557" s="34"/>
      <c r="AJE557" s="34"/>
      <c r="AJF557" s="34"/>
      <c r="AJG557" s="34"/>
      <c r="AJH557" s="34"/>
      <c r="AJI557" s="34"/>
      <c r="AJJ557" s="34"/>
      <c r="AJK557" s="34"/>
      <c r="AJL557" s="34"/>
      <c r="AJM557" s="34"/>
      <c r="AJN557" s="34"/>
      <c r="AJO557" s="34"/>
      <c r="AJP557" s="34"/>
      <c r="AJQ557" s="34"/>
      <c r="AJR557" s="34"/>
      <c r="AJS557" s="34"/>
      <c r="AJT557" s="34"/>
      <c r="AJU557" s="34"/>
      <c r="AJV557" s="34"/>
      <c r="AJW557" s="34"/>
      <c r="AJX557" s="34"/>
      <c r="AJY557" s="34"/>
      <c r="AJZ557" s="34"/>
      <c r="AKA557" s="34"/>
      <c r="AKB557" s="34"/>
      <c r="AKC557" s="34"/>
      <c r="AKD557" s="34"/>
      <c r="AKE557" s="34"/>
      <c r="AKF557" s="34"/>
      <c r="AKG557" s="34"/>
      <c r="AKH557" s="34"/>
      <c r="AKI557" s="34"/>
      <c r="AKJ557" s="34"/>
      <c r="AKK557" s="34"/>
      <c r="AKL557" s="34"/>
      <c r="AKM557" s="34"/>
      <c r="AKN557" s="34"/>
      <c r="AKO557" s="34"/>
      <c r="AKP557" s="34"/>
      <c r="AKQ557" s="34"/>
      <c r="AKR557" s="34"/>
      <c r="AKS557" s="34"/>
      <c r="AKT557" s="34"/>
      <c r="AKU557" s="34"/>
      <c r="AKV557" s="34"/>
      <c r="AKW557" s="34"/>
      <c r="AKX557" s="34"/>
      <c r="AKY557" s="34"/>
      <c r="AKZ557" s="34"/>
      <c r="ALA557" s="34"/>
      <c r="ALB557" s="34"/>
      <c r="ALC557" s="34"/>
      <c r="ALD557" s="34"/>
      <c r="ALE557" s="34"/>
      <c r="ALF557" s="34"/>
      <c r="ALG557" s="34"/>
      <c r="ALH557" s="34"/>
      <c r="ALI557" s="34"/>
      <c r="ALJ557" s="34"/>
      <c r="ALK557" s="34"/>
      <c r="ALL557" s="34"/>
      <c r="ALM557" s="34"/>
      <c r="ALN557" s="34"/>
      <c r="ALO557" s="34"/>
      <c r="ALP557" s="34"/>
      <c r="ALQ557" s="34"/>
      <c r="ALR557" s="34"/>
      <c r="ALS557" s="34"/>
      <c r="ALT557" s="34"/>
      <c r="ALU557" s="34"/>
      <c r="ALV557" s="34"/>
      <c r="ALW557" s="34"/>
      <c r="ALX557" s="34"/>
      <c r="ALY557" s="34"/>
      <c r="ALZ557" s="34"/>
      <c r="AMA557" s="34"/>
      <c r="AMB557" s="34"/>
      <c r="AMC557" s="34"/>
      <c r="AMD557" s="34"/>
      <c r="AME557" s="34"/>
      <c r="AMF557" s="34"/>
      <c r="AMG557" s="34"/>
      <c r="AMH557" s="34"/>
      <c r="AMI557" s="34"/>
      <c r="AMJ557" s="34"/>
      <c r="AMK557" s="34"/>
      <c r="AML557" s="34"/>
      <c r="AMM557" s="34"/>
      <c r="AMN557" s="34"/>
      <c r="AMO557" s="34"/>
      <c r="AMP557" s="34"/>
      <c r="AMQ557" s="34"/>
      <c r="AMR557" s="34"/>
      <c r="AMS557" s="34"/>
      <c r="AMT557" s="34"/>
      <c r="AMU557" s="34"/>
      <c r="AMV557" s="34"/>
      <c r="AMW557" s="34"/>
      <c r="AMX557" s="34"/>
      <c r="AMY557" s="34"/>
      <c r="AMZ557" s="34"/>
      <c r="ANA557" s="34"/>
      <c r="ANB557" s="34"/>
      <c r="ANC557" s="34"/>
      <c r="AND557" s="34"/>
      <c r="ANE557" s="34"/>
      <c r="ANF557" s="34"/>
      <c r="ANG557" s="34"/>
      <c r="ANH557" s="34"/>
      <c r="ANI557" s="34"/>
      <c r="ANJ557" s="34"/>
      <c r="ANK557" s="34"/>
      <c r="ANL557" s="34"/>
      <c r="ANM557" s="34"/>
      <c r="ANN557" s="34"/>
      <c r="ANO557" s="34"/>
      <c r="ANP557" s="34"/>
      <c r="ANQ557" s="34"/>
      <c r="ANR557" s="34"/>
      <c r="ANS557" s="34"/>
      <c r="ANT557" s="34"/>
      <c r="ANU557" s="34"/>
      <c r="ANV557" s="34"/>
      <c r="ANW557" s="34"/>
      <c r="ANX557" s="34"/>
      <c r="ANY557" s="34"/>
      <c r="ANZ557" s="34"/>
      <c r="AOA557" s="34"/>
      <c r="AOB557" s="34"/>
      <c r="AOC557" s="34"/>
      <c r="AOD557" s="34"/>
      <c r="AOE557" s="34"/>
      <c r="AOF557" s="34"/>
      <c r="AOG557" s="34"/>
      <c r="AOH557" s="34"/>
      <c r="AOI557" s="34"/>
      <c r="AOJ557" s="34"/>
      <c r="AOK557" s="34"/>
      <c r="AOL557" s="34"/>
      <c r="AOM557" s="34"/>
      <c r="AON557" s="34"/>
      <c r="AOO557" s="34"/>
      <c r="AOP557" s="34"/>
      <c r="AOQ557" s="34"/>
      <c r="AOR557" s="34"/>
      <c r="AOS557" s="34"/>
      <c r="AOT557" s="34"/>
      <c r="AOU557" s="34"/>
      <c r="AOV557" s="34"/>
      <c r="AOW557" s="34"/>
      <c r="AOX557" s="34"/>
      <c r="AOY557" s="34"/>
      <c r="AOZ557" s="34"/>
      <c r="APA557" s="34"/>
      <c r="APB557" s="34"/>
      <c r="APC557" s="34"/>
      <c r="APD557" s="34"/>
      <c r="APE557" s="34"/>
      <c r="APF557" s="34"/>
      <c r="APG557" s="34"/>
      <c r="APH557" s="34"/>
      <c r="API557" s="34"/>
      <c r="APJ557" s="34"/>
      <c r="APK557" s="34"/>
      <c r="APL557" s="34"/>
      <c r="APM557" s="34"/>
      <c r="APN557" s="34"/>
      <c r="APO557" s="34"/>
      <c r="APP557" s="34"/>
      <c r="APQ557" s="34"/>
      <c r="APR557" s="34"/>
      <c r="APS557" s="34"/>
      <c r="APT557" s="34"/>
      <c r="APU557" s="34"/>
      <c r="APV557" s="34"/>
      <c r="APW557" s="34"/>
      <c r="APX557" s="34"/>
      <c r="APY557" s="34"/>
      <c r="APZ557" s="34"/>
      <c r="AQA557" s="34"/>
      <c r="AQB557" s="34"/>
      <c r="AQC557" s="34"/>
      <c r="AQD557" s="34"/>
      <c r="AQE557" s="34"/>
      <c r="AQF557" s="34"/>
      <c r="AQG557" s="34"/>
      <c r="AQH557" s="34"/>
      <c r="AQI557" s="34"/>
      <c r="AQJ557" s="34"/>
      <c r="AQK557" s="34"/>
      <c r="AQL557" s="34"/>
      <c r="AQM557" s="34"/>
      <c r="AQN557" s="34"/>
      <c r="AQO557" s="34"/>
      <c r="AQP557" s="34"/>
      <c r="AQQ557" s="34"/>
      <c r="AQR557" s="34"/>
      <c r="AQS557" s="34"/>
      <c r="AQT557" s="34"/>
      <c r="AQU557" s="34"/>
      <c r="AQV557" s="34"/>
      <c r="AQW557" s="34"/>
      <c r="AQX557" s="34"/>
      <c r="AQY557" s="34"/>
      <c r="AQZ557" s="34"/>
      <c r="ARA557" s="34"/>
      <c r="ARB557" s="34"/>
      <c r="ARC557" s="34"/>
      <c r="ARD557" s="34"/>
      <c r="ARE557" s="34"/>
      <c r="ARF557" s="34"/>
      <c r="ARG557" s="34"/>
      <c r="ARH557" s="34"/>
      <c r="ARI557" s="34"/>
      <c r="ARJ557" s="34"/>
      <c r="ARK557" s="34"/>
      <c r="ARL557" s="34"/>
      <c r="ARM557" s="34"/>
      <c r="ARN557" s="34"/>
      <c r="ARO557" s="34"/>
      <c r="ARP557" s="34"/>
      <c r="ARQ557" s="34"/>
      <c r="ARR557" s="34"/>
      <c r="ARS557" s="34"/>
      <c r="ART557" s="34"/>
      <c r="ARU557" s="34"/>
      <c r="ARV557" s="34"/>
      <c r="ARW557" s="34"/>
      <c r="ARX557" s="34"/>
      <c r="ARY557" s="34"/>
      <c r="ARZ557" s="34"/>
      <c r="ASA557" s="34"/>
      <c r="ASB557" s="34"/>
      <c r="ASC557" s="34"/>
      <c r="ASD557" s="34"/>
      <c r="ASE557" s="34"/>
      <c r="ASF557" s="34"/>
      <c r="ASG557" s="34"/>
      <c r="ASH557" s="34"/>
      <c r="ASI557" s="34"/>
      <c r="ASJ557" s="34"/>
      <c r="ASK557" s="34"/>
      <c r="ASL557" s="34"/>
      <c r="ASM557" s="34"/>
      <c r="ASN557" s="34"/>
      <c r="ASO557" s="34"/>
      <c r="ASP557" s="34"/>
      <c r="ASQ557" s="34"/>
      <c r="ASR557" s="34"/>
      <c r="ASS557" s="34"/>
      <c r="AST557" s="34"/>
      <c r="ASU557" s="34"/>
      <c r="ASV557" s="34"/>
      <c r="ASW557" s="34"/>
      <c r="ASX557" s="34"/>
      <c r="ASY557" s="34"/>
      <c r="ASZ557" s="34"/>
      <c r="ATA557" s="34"/>
      <c r="ATB557" s="34"/>
      <c r="ATC557" s="34"/>
      <c r="ATD557" s="34"/>
      <c r="ATE557" s="34"/>
      <c r="ATF557" s="34"/>
      <c r="ATG557" s="34"/>
      <c r="ATH557" s="34"/>
      <c r="ATI557" s="34"/>
      <c r="ATJ557" s="34"/>
      <c r="ATK557" s="34"/>
      <c r="ATL557" s="34"/>
      <c r="ATM557" s="34"/>
      <c r="ATN557" s="34"/>
      <c r="ATO557" s="34"/>
      <c r="ATP557" s="34"/>
      <c r="ATQ557" s="34"/>
      <c r="ATR557" s="34"/>
      <c r="ATS557" s="34"/>
      <c r="ATT557" s="34"/>
      <c r="ATU557" s="34"/>
      <c r="ATV557" s="34"/>
      <c r="ATW557" s="34"/>
      <c r="ATX557" s="34"/>
      <c r="ATY557" s="34"/>
      <c r="ATZ557" s="34"/>
      <c r="AUA557" s="34"/>
      <c r="AUB557" s="34"/>
      <c r="AUC557" s="34"/>
      <c r="AUD557" s="34"/>
      <c r="AUE557" s="34"/>
      <c r="AUF557" s="34"/>
      <c r="AUG557" s="34"/>
      <c r="AUH557" s="34"/>
      <c r="AUI557" s="34"/>
      <c r="AUJ557" s="34"/>
      <c r="AUK557" s="34"/>
      <c r="AUL557" s="34"/>
      <c r="AUM557" s="34"/>
      <c r="AUN557" s="34"/>
      <c r="AUO557" s="34"/>
      <c r="AUP557" s="34"/>
      <c r="AUQ557" s="34"/>
      <c r="AUR557" s="34"/>
      <c r="AUS557" s="34"/>
      <c r="AUT557" s="34"/>
      <c r="AUU557" s="34"/>
      <c r="AUV557" s="34"/>
      <c r="AUW557" s="34"/>
      <c r="AUX557" s="34"/>
      <c r="AUY557" s="34"/>
      <c r="AUZ557" s="34"/>
      <c r="AVA557" s="34"/>
      <c r="AVB557" s="34"/>
      <c r="AVC557" s="34"/>
      <c r="AVD557" s="34"/>
      <c r="AVE557" s="34"/>
      <c r="AVF557" s="34"/>
      <c r="AVG557" s="34"/>
      <c r="AVH557" s="34"/>
      <c r="AVI557" s="34"/>
      <c r="AVJ557" s="34"/>
      <c r="AVK557" s="34"/>
      <c r="AVL557" s="34"/>
      <c r="AVM557" s="34"/>
      <c r="AVN557" s="34"/>
      <c r="AVO557" s="34"/>
      <c r="AVP557" s="34"/>
      <c r="AVQ557" s="34"/>
      <c r="AVR557" s="34"/>
      <c r="AVS557" s="34"/>
      <c r="AVT557" s="34"/>
      <c r="AVU557" s="34"/>
      <c r="AVV557" s="34"/>
      <c r="AVW557" s="34"/>
      <c r="AVX557" s="34"/>
      <c r="AVY557" s="34"/>
      <c r="AVZ557" s="34"/>
      <c r="AWA557" s="34"/>
      <c r="AWB557" s="34"/>
      <c r="AWC557" s="34"/>
      <c r="AWD557" s="34"/>
      <c r="AWE557" s="34"/>
      <c r="AWF557" s="34"/>
      <c r="AWG557" s="34"/>
      <c r="AWH557" s="34"/>
      <c r="AWI557" s="34"/>
      <c r="AWJ557" s="34"/>
      <c r="AWK557" s="34"/>
      <c r="AWL557" s="34"/>
      <c r="AWM557" s="34"/>
      <c r="AWN557" s="34"/>
      <c r="AWO557" s="34"/>
      <c r="AWP557" s="34"/>
      <c r="AWQ557" s="34"/>
      <c r="AWR557" s="34"/>
      <c r="AWS557" s="34"/>
      <c r="AWT557" s="34"/>
      <c r="AWU557" s="34"/>
      <c r="AWV557" s="34"/>
      <c r="AWW557" s="34"/>
      <c r="AWX557" s="34"/>
      <c r="AWY557" s="34"/>
      <c r="AWZ557" s="34"/>
      <c r="AXA557" s="34"/>
      <c r="AXB557" s="34"/>
      <c r="AXC557" s="34"/>
      <c r="AXD557" s="34"/>
      <c r="AXE557" s="34"/>
      <c r="AXF557" s="34"/>
      <c r="AXG557" s="34"/>
      <c r="AXH557" s="34"/>
      <c r="AXI557" s="34"/>
      <c r="AXJ557" s="34"/>
      <c r="AXK557" s="34"/>
      <c r="AXL557" s="34"/>
      <c r="AXM557" s="34"/>
      <c r="AXN557" s="34"/>
      <c r="AXO557" s="34"/>
      <c r="AXP557" s="34"/>
      <c r="AXQ557" s="34"/>
      <c r="AXR557" s="34"/>
      <c r="AXS557" s="34"/>
      <c r="AXT557" s="34"/>
      <c r="AXU557" s="34"/>
      <c r="AXV557" s="34"/>
      <c r="AXW557" s="34"/>
      <c r="AXX557" s="34"/>
      <c r="AXY557" s="34"/>
      <c r="AXZ557" s="34"/>
      <c r="AYA557" s="34"/>
      <c r="AYB557" s="34"/>
      <c r="AYC557" s="34"/>
      <c r="AYD557" s="34"/>
      <c r="AYE557" s="34"/>
      <c r="AYF557" s="34"/>
      <c r="AYG557" s="34"/>
      <c r="AYH557" s="34"/>
      <c r="AYI557" s="34"/>
      <c r="AYJ557" s="34"/>
      <c r="AYK557" s="34"/>
      <c r="AYL557" s="34"/>
      <c r="AYM557" s="34"/>
      <c r="AYN557" s="34"/>
      <c r="AYO557" s="34"/>
      <c r="AYP557" s="34"/>
      <c r="AYQ557" s="34"/>
      <c r="AYR557" s="34"/>
      <c r="AYS557" s="34"/>
      <c r="AYT557" s="34"/>
      <c r="AYU557" s="34"/>
      <c r="AYV557" s="34"/>
      <c r="AYW557" s="34"/>
      <c r="AYX557" s="34"/>
      <c r="AYY557" s="34"/>
      <c r="AYZ557" s="34"/>
      <c r="AZA557" s="34"/>
      <c r="AZB557" s="34"/>
      <c r="AZC557" s="34"/>
      <c r="AZD557" s="34"/>
      <c r="AZE557" s="34"/>
      <c r="AZF557" s="34"/>
      <c r="AZG557" s="34"/>
      <c r="AZH557" s="34"/>
      <c r="AZI557" s="34"/>
      <c r="AZJ557" s="34"/>
      <c r="AZK557" s="34"/>
      <c r="AZL557" s="34"/>
      <c r="AZM557" s="34"/>
      <c r="AZN557" s="34"/>
      <c r="AZO557" s="34"/>
      <c r="AZP557" s="34"/>
      <c r="AZQ557" s="34"/>
      <c r="AZR557" s="34"/>
      <c r="AZS557" s="34"/>
      <c r="AZT557" s="34"/>
      <c r="AZU557" s="34"/>
      <c r="AZV557" s="34"/>
      <c r="AZW557" s="34"/>
      <c r="AZX557" s="34"/>
      <c r="AZY557" s="34"/>
      <c r="AZZ557" s="34"/>
      <c r="BAA557" s="34"/>
      <c r="BAB557" s="34"/>
      <c r="BAC557" s="34"/>
      <c r="BAD557" s="34"/>
      <c r="BAE557" s="34"/>
      <c r="BAF557" s="34"/>
      <c r="BAG557" s="34"/>
      <c r="BAH557" s="34"/>
      <c r="BAI557" s="34"/>
      <c r="BAJ557" s="34"/>
      <c r="BAK557" s="34"/>
      <c r="BAL557" s="34"/>
      <c r="BAM557" s="34"/>
      <c r="BAN557" s="34"/>
      <c r="BAO557" s="34"/>
      <c r="BAP557" s="34"/>
      <c r="BAQ557" s="34"/>
      <c r="BAR557" s="34"/>
      <c r="BAS557" s="34"/>
      <c r="BAT557" s="34"/>
      <c r="BAU557" s="34"/>
      <c r="BAV557" s="34"/>
      <c r="BAW557" s="34"/>
      <c r="BAX557" s="34"/>
      <c r="BAY557" s="34"/>
      <c r="BAZ557" s="34"/>
      <c r="BBA557" s="34"/>
      <c r="BBB557" s="34"/>
      <c r="BBC557" s="34"/>
      <c r="BBD557" s="34"/>
      <c r="BBE557" s="34"/>
      <c r="BBF557" s="34"/>
      <c r="BBG557" s="34"/>
      <c r="BBH557" s="34"/>
      <c r="BBI557" s="34"/>
      <c r="BBJ557" s="34"/>
      <c r="BBK557" s="34"/>
      <c r="BBL557" s="34"/>
      <c r="BBM557" s="34"/>
      <c r="BBN557" s="34"/>
      <c r="BBO557" s="34"/>
      <c r="BBP557" s="34"/>
      <c r="BBQ557" s="34"/>
      <c r="BBR557" s="34"/>
      <c r="BBS557" s="34"/>
      <c r="BBT557" s="34"/>
      <c r="BBU557" s="34"/>
      <c r="BBV557" s="34"/>
      <c r="BBW557" s="34"/>
      <c r="BBX557" s="34"/>
      <c r="BBY557" s="34"/>
      <c r="BBZ557" s="34"/>
      <c r="BCA557" s="34"/>
      <c r="BCB557" s="34"/>
      <c r="BCC557" s="34"/>
      <c r="BCD557" s="34"/>
      <c r="BCE557" s="34"/>
      <c r="BCF557" s="34"/>
      <c r="BCG557" s="34"/>
      <c r="BCH557" s="34"/>
      <c r="BCI557" s="34"/>
      <c r="BCJ557" s="34"/>
      <c r="BCK557" s="34"/>
      <c r="BCL557" s="34"/>
      <c r="BCM557" s="34"/>
      <c r="BCN557" s="34"/>
      <c r="BCO557" s="34"/>
      <c r="BCP557" s="34"/>
      <c r="BCQ557" s="34"/>
      <c r="BCR557" s="34"/>
      <c r="BCS557" s="34"/>
      <c r="BCT557" s="34"/>
      <c r="BCU557" s="34"/>
      <c r="BCV557" s="34"/>
      <c r="BCW557" s="34"/>
      <c r="BCX557" s="34"/>
      <c r="BCY557" s="34"/>
      <c r="BCZ557" s="34"/>
      <c r="BDA557" s="34"/>
      <c r="BDB557" s="34"/>
      <c r="BDC557" s="34"/>
      <c r="BDD557" s="34"/>
      <c r="BDE557" s="34"/>
      <c r="BDF557" s="34"/>
      <c r="BDG557" s="34"/>
      <c r="BDH557" s="34"/>
      <c r="BDI557" s="34"/>
      <c r="BDJ557" s="34"/>
      <c r="BDK557" s="34"/>
      <c r="BDL557" s="34"/>
      <c r="BDM557" s="34"/>
      <c r="BDN557" s="34"/>
      <c r="BDO557" s="34"/>
      <c r="BDP557" s="34"/>
      <c r="BDQ557" s="34"/>
      <c r="BDR557" s="34"/>
      <c r="BDS557" s="34"/>
      <c r="BDT557" s="34"/>
      <c r="BDU557" s="34"/>
      <c r="BDV557" s="34"/>
      <c r="BDW557" s="34"/>
      <c r="BDX557" s="34"/>
      <c r="BDY557" s="34"/>
      <c r="BDZ557" s="34"/>
      <c r="BEA557" s="34"/>
      <c r="BEB557" s="34"/>
      <c r="BEC557" s="34"/>
      <c r="BED557" s="34"/>
      <c r="BEE557" s="34"/>
      <c r="BEF557" s="34"/>
      <c r="BEG557" s="34"/>
      <c r="BEH557" s="34"/>
      <c r="BEI557" s="34"/>
      <c r="BEJ557" s="34"/>
      <c r="BEK557" s="34"/>
      <c r="BEL557" s="34"/>
      <c r="BEM557" s="34"/>
      <c r="BEN557" s="34"/>
      <c r="BEO557" s="34"/>
      <c r="BEP557" s="34"/>
      <c r="BEQ557" s="34"/>
      <c r="BER557" s="34"/>
      <c r="BES557" s="34"/>
      <c r="BET557" s="34"/>
      <c r="BEU557" s="34"/>
      <c r="BEV557" s="34"/>
      <c r="BEW557" s="34"/>
      <c r="BEX557" s="34"/>
      <c r="BEY557" s="34"/>
      <c r="BEZ557" s="34"/>
      <c r="BFA557" s="34"/>
      <c r="BFB557" s="34"/>
      <c r="BFC557" s="34"/>
      <c r="BFD557" s="34"/>
      <c r="BFE557" s="34"/>
      <c r="BFF557" s="34"/>
      <c r="BFG557" s="34"/>
      <c r="BFH557" s="34"/>
      <c r="BFI557" s="34"/>
      <c r="BFJ557" s="34"/>
      <c r="BFK557" s="34"/>
      <c r="BFL557" s="34"/>
      <c r="BFM557" s="34"/>
      <c r="BFN557" s="34"/>
      <c r="BFO557" s="34"/>
      <c r="BFP557" s="34"/>
      <c r="BFQ557" s="34"/>
      <c r="BFR557" s="34"/>
      <c r="BFS557" s="34"/>
      <c r="BFT557" s="34"/>
      <c r="BFU557" s="34"/>
      <c r="BFV557" s="34"/>
      <c r="BFW557" s="34"/>
      <c r="BFX557" s="34"/>
      <c r="BFY557" s="34"/>
      <c r="BFZ557" s="34"/>
      <c r="BGA557" s="34"/>
      <c r="BGB557" s="34"/>
      <c r="BGC557" s="34"/>
      <c r="BGD557" s="34"/>
      <c r="BGE557" s="34"/>
      <c r="BGF557" s="34"/>
      <c r="BGG557" s="34"/>
      <c r="BGH557" s="34"/>
      <c r="BGI557" s="34"/>
      <c r="BGJ557" s="34"/>
      <c r="BGK557" s="34"/>
      <c r="BGL557" s="34"/>
      <c r="BGM557" s="34"/>
      <c r="BGN557" s="34"/>
      <c r="BGO557" s="34"/>
      <c r="BGP557" s="34"/>
      <c r="BGQ557" s="34"/>
      <c r="BGR557" s="34"/>
      <c r="BGS557" s="34"/>
      <c r="BGT557" s="34"/>
      <c r="BGU557" s="34"/>
      <c r="BGV557" s="34"/>
      <c r="BGW557" s="34"/>
      <c r="BGX557" s="34"/>
      <c r="BGY557" s="34"/>
      <c r="BGZ557" s="34"/>
      <c r="BHA557" s="34"/>
      <c r="BHB557" s="34"/>
      <c r="BHC557" s="34"/>
      <c r="BHD557" s="34"/>
      <c r="BHE557" s="34"/>
      <c r="BHF557" s="34"/>
      <c r="BHG557" s="34"/>
      <c r="BHH557" s="34"/>
      <c r="BHI557" s="34"/>
      <c r="BHJ557" s="34"/>
      <c r="BHK557" s="34"/>
      <c r="BHL557" s="34"/>
      <c r="BHM557" s="34"/>
      <c r="BHN557" s="34"/>
      <c r="BHO557" s="34"/>
      <c r="BHP557" s="34"/>
      <c r="BHQ557" s="34"/>
      <c r="BHR557" s="34"/>
      <c r="BHS557" s="34"/>
      <c r="BHT557" s="34"/>
      <c r="BHU557" s="34"/>
      <c r="BHV557" s="34"/>
      <c r="BHW557" s="34"/>
      <c r="BHX557" s="34"/>
      <c r="BHY557" s="34"/>
      <c r="BHZ557" s="34"/>
      <c r="BIA557" s="34"/>
      <c r="BIB557" s="34"/>
      <c r="BIC557" s="34"/>
      <c r="BID557" s="34"/>
      <c r="BIE557" s="34"/>
      <c r="BIF557" s="34"/>
      <c r="BIG557" s="34"/>
      <c r="BIH557" s="34"/>
      <c r="BII557" s="34"/>
      <c r="BIJ557" s="34"/>
      <c r="BIK557" s="34"/>
      <c r="BIL557" s="34"/>
      <c r="BIM557" s="34"/>
      <c r="BIN557" s="34"/>
      <c r="BIO557" s="34"/>
      <c r="BIP557" s="34"/>
      <c r="BIQ557" s="34"/>
      <c r="BIR557" s="34"/>
      <c r="BIS557" s="34"/>
      <c r="BIT557" s="34"/>
      <c r="BIU557" s="34"/>
      <c r="BIV557" s="34"/>
      <c r="BIW557" s="34"/>
      <c r="BIX557" s="34"/>
      <c r="BIY557" s="34"/>
      <c r="BIZ557" s="34"/>
      <c r="BJA557" s="34"/>
      <c r="BJB557" s="34"/>
      <c r="BJC557" s="34"/>
      <c r="BJD557" s="34"/>
      <c r="BJE557" s="34"/>
      <c r="BJF557" s="34"/>
      <c r="BJG557" s="34"/>
      <c r="BJH557" s="34"/>
      <c r="BJI557" s="34"/>
      <c r="BJJ557" s="34"/>
      <c r="BJK557" s="34"/>
      <c r="BJL557" s="34"/>
      <c r="BJM557" s="34"/>
      <c r="BJN557" s="34"/>
      <c r="BJO557" s="34"/>
      <c r="BJP557" s="34"/>
      <c r="BJQ557" s="34"/>
      <c r="BJR557" s="34"/>
      <c r="BJS557" s="34"/>
      <c r="BJT557" s="34"/>
      <c r="BJU557" s="34"/>
      <c r="BJV557" s="34"/>
      <c r="BJW557" s="34"/>
      <c r="BJX557" s="34"/>
      <c r="BJY557" s="34"/>
      <c r="BJZ557" s="34"/>
      <c r="BKA557" s="34"/>
      <c r="BKB557" s="34"/>
      <c r="BKC557" s="34"/>
      <c r="BKD557" s="34"/>
      <c r="BKE557" s="34"/>
      <c r="BKF557" s="34"/>
      <c r="BKG557" s="34"/>
      <c r="BKH557" s="34"/>
      <c r="BKI557" s="34"/>
      <c r="BKJ557" s="34"/>
      <c r="BKK557" s="34"/>
      <c r="BKL557" s="34"/>
      <c r="BKM557" s="34"/>
      <c r="BKN557" s="34"/>
      <c r="BKO557" s="34"/>
      <c r="BKP557" s="34"/>
      <c r="BKQ557" s="34"/>
      <c r="BKR557" s="34"/>
      <c r="BKS557" s="34"/>
      <c r="BKT557" s="34"/>
      <c r="BKU557" s="34"/>
      <c r="BKV557" s="34"/>
      <c r="BKW557" s="34"/>
      <c r="BKX557" s="34"/>
      <c r="BKY557" s="34"/>
      <c r="BKZ557" s="34"/>
      <c r="BLA557" s="34"/>
      <c r="BLB557" s="34"/>
      <c r="BLC557" s="34"/>
      <c r="BLD557" s="34"/>
      <c r="BLE557" s="34"/>
      <c r="BLF557" s="34"/>
      <c r="BLG557" s="34"/>
      <c r="BLH557" s="34"/>
      <c r="BLI557" s="34"/>
      <c r="BLJ557" s="34"/>
      <c r="BLK557" s="34"/>
      <c r="BLL557" s="34"/>
      <c r="BLM557" s="34"/>
      <c r="BLN557" s="34"/>
      <c r="BLO557" s="34"/>
      <c r="BLP557" s="34"/>
      <c r="BLQ557" s="34"/>
      <c r="BLR557" s="34"/>
      <c r="BLS557" s="34"/>
      <c r="BLT557" s="34"/>
      <c r="BLU557" s="34"/>
      <c r="BLV557" s="34"/>
      <c r="BLW557" s="34"/>
      <c r="BLX557" s="34"/>
      <c r="BLY557" s="34"/>
      <c r="BLZ557" s="34"/>
      <c r="BMA557" s="34"/>
      <c r="BMB557" s="34"/>
      <c r="BMC557" s="34"/>
      <c r="BMD557" s="34"/>
      <c r="BME557" s="34"/>
      <c r="BMF557" s="34"/>
      <c r="BMG557" s="34"/>
      <c r="BMH557" s="34"/>
      <c r="BMI557" s="34"/>
      <c r="BMJ557" s="34"/>
      <c r="BMK557" s="34"/>
      <c r="BML557" s="34"/>
      <c r="BMM557" s="34"/>
      <c r="BMN557" s="34"/>
      <c r="BMO557" s="34"/>
      <c r="BMP557" s="34"/>
      <c r="BMQ557" s="34"/>
      <c r="BMR557" s="34"/>
      <c r="BMS557" s="34"/>
      <c r="BMT557" s="34"/>
      <c r="BMU557" s="34"/>
      <c r="BMV557" s="34"/>
      <c r="BMW557" s="34"/>
      <c r="BMX557" s="34"/>
      <c r="BMY557" s="34"/>
      <c r="BMZ557" s="34"/>
      <c r="BNA557" s="34"/>
      <c r="BNB557" s="34"/>
      <c r="BNC557" s="34"/>
      <c r="BND557" s="34"/>
      <c r="BNE557" s="34"/>
      <c r="BNF557" s="34"/>
      <c r="BNG557" s="34"/>
      <c r="BNH557" s="34"/>
      <c r="BNI557" s="34"/>
      <c r="BNJ557" s="34"/>
      <c r="BNK557" s="34"/>
      <c r="BNL557" s="34"/>
      <c r="BNM557" s="34"/>
      <c r="BNN557" s="34"/>
      <c r="BNO557" s="34"/>
      <c r="BNP557" s="34"/>
      <c r="BNQ557" s="34"/>
      <c r="BNR557" s="34"/>
      <c r="BNS557" s="34"/>
      <c r="BNT557" s="34"/>
      <c r="BNU557" s="34"/>
      <c r="BNV557" s="34"/>
      <c r="BNW557" s="34"/>
      <c r="BNX557" s="34"/>
      <c r="BNY557" s="34"/>
      <c r="BNZ557" s="34"/>
      <c r="BOA557" s="34"/>
      <c r="BOB557" s="34"/>
      <c r="BOC557" s="34"/>
      <c r="BOD557" s="34"/>
      <c r="BOE557" s="34"/>
      <c r="BOF557" s="34"/>
      <c r="BOG557" s="34"/>
      <c r="BOH557" s="34"/>
      <c r="BOI557" s="34"/>
      <c r="BOJ557" s="34"/>
      <c r="BOK557" s="34"/>
      <c r="BOL557" s="34"/>
      <c r="BOM557" s="34"/>
      <c r="BON557" s="34"/>
      <c r="BOO557" s="34"/>
      <c r="BOP557" s="34"/>
      <c r="BOQ557" s="34"/>
      <c r="BOR557" s="34"/>
      <c r="BOS557" s="34"/>
      <c r="BOT557" s="34"/>
      <c r="BOU557" s="34"/>
      <c r="BOV557" s="34"/>
      <c r="BOW557" s="34"/>
      <c r="BOX557" s="34"/>
      <c r="BOY557" s="34"/>
      <c r="BOZ557" s="34"/>
      <c r="BPA557" s="34"/>
      <c r="BPB557" s="34"/>
      <c r="BPC557" s="34"/>
      <c r="BPD557" s="34"/>
      <c r="BPE557" s="34"/>
      <c r="BPF557" s="34"/>
      <c r="BPG557" s="34"/>
      <c r="BPH557" s="34"/>
      <c r="BPI557" s="34"/>
      <c r="BPJ557" s="34"/>
      <c r="BPK557" s="34"/>
      <c r="BPL557" s="34"/>
      <c r="BPM557" s="34"/>
      <c r="BPN557" s="34"/>
      <c r="BPO557" s="34"/>
      <c r="BPP557" s="34"/>
      <c r="BPQ557" s="34"/>
      <c r="BPR557" s="34"/>
      <c r="BPS557" s="34"/>
      <c r="BPT557" s="34"/>
      <c r="BPU557" s="34"/>
      <c r="BPV557" s="34"/>
      <c r="BPW557" s="34"/>
      <c r="BPX557" s="34"/>
      <c r="BPY557" s="34"/>
      <c r="BPZ557" s="34"/>
      <c r="BQA557" s="34"/>
      <c r="BQB557" s="34"/>
      <c r="BQC557" s="34"/>
      <c r="BQD557" s="34"/>
      <c r="BQE557" s="34"/>
      <c r="BQF557" s="34"/>
      <c r="BQG557" s="34"/>
      <c r="BQH557" s="34"/>
      <c r="BQI557" s="34"/>
      <c r="BQJ557" s="34"/>
      <c r="BQK557" s="34"/>
      <c r="BQL557" s="34"/>
      <c r="BQM557" s="34"/>
      <c r="BQN557" s="34"/>
      <c r="BQO557" s="34"/>
      <c r="BQP557" s="34"/>
      <c r="BQQ557" s="34"/>
      <c r="BQR557" s="34"/>
      <c r="BQS557" s="34"/>
      <c r="BQT557" s="34"/>
      <c r="BQU557" s="34"/>
      <c r="BQV557" s="34"/>
      <c r="BQW557" s="34"/>
      <c r="BQX557" s="34"/>
      <c r="BQY557" s="34"/>
      <c r="BQZ557" s="34"/>
      <c r="BRA557" s="34"/>
      <c r="BRB557" s="34"/>
      <c r="BRC557" s="34"/>
      <c r="BRD557" s="34"/>
      <c r="BRE557" s="34"/>
      <c r="BRF557" s="34"/>
      <c r="BRG557" s="34"/>
      <c r="BRH557" s="34"/>
      <c r="BRI557" s="34"/>
      <c r="BRJ557" s="34"/>
      <c r="BRK557" s="34"/>
      <c r="BRL557" s="34"/>
      <c r="BRM557" s="34"/>
      <c r="BRN557" s="34"/>
      <c r="BRO557" s="34"/>
      <c r="BRP557" s="34"/>
      <c r="BRQ557" s="34"/>
      <c r="BRR557" s="34"/>
      <c r="BRS557" s="34"/>
      <c r="BRT557" s="34"/>
      <c r="BRU557" s="34"/>
      <c r="BRV557" s="34"/>
      <c r="BRW557" s="34"/>
      <c r="BRX557" s="34"/>
      <c r="BRY557" s="34"/>
      <c r="BRZ557" s="34"/>
      <c r="BSA557" s="34"/>
      <c r="BSB557" s="34"/>
      <c r="BSC557" s="34"/>
      <c r="BSD557" s="34"/>
      <c r="BSE557" s="34"/>
      <c r="BSF557" s="34"/>
      <c r="BSG557" s="34"/>
      <c r="BSH557" s="34"/>
      <c r="BSI557" s="34"/>
      <c r="BSJ557" s="34"/>
      <c r="BSK557" s="34"/>
      <c r="BSL557" s="34"/>
      <c r="BSM557" s="34"/>
      <c r="BSN557" s="34"/>
      <c r="BSO557" s="34"/>
      <c r="BSP557" s="34"/>
      <c r="BSQ557" s="34"/>
      <c r="BSR557" s="34"/>
      <c r="BSS557" s="34"/>
      <c r="BST557" s="34"/>
      <c r="BSU557" s="34"/>
      <c r="BSV557" s="34"/>
      <c r="BSW557" s="34"/>
      <c r="BSX557" s="34"/>
      <c r="BSY557" s="34"/>
      <c r="BSZ557" s="34"/>
      <c r="BTA557" s="34"/>
      <c r="BTB557" s="34"/>
      <c r="BTC557" s="34"/>
      <c r="BTD557" s="34"/>
      <c r="BTE557" s="34"/>
      <c r="BTF557" s="34"/>
      <c r="BTG557" s="34"/>
      <c r="BTH557" s="34"/>
      <c r="BTI557" s="34"/>
      <c r="BTJ557" s="34"/>
      <c r="BTK557" s="34"/>
      <c r="BTL557" s="34"/>
      <c r="BTM557" s="34"/>
      <c r="BTN557" s="34"/>
      <c r="BTO557" s="34"/>
      <c r="BTP557" s="34"/>
      <c r="BTQ557" s="34"/>
      <c r="BTR557" s="34"/>
      <c r="BTS557" s="34"/>
      <c r="BTT557" s="34"/>
      <c r="BTU557" s="34"/>
      <c r="BTV557" s="34"/>
      <c r="BTW557" s="34"/>
      <c r="BTX557" s="34"/>
      <c r="BTY557" s="34"/>
      <c r="BTZ557" s="34"/>
      <c r="BUA557" s="34"/>
      <c r="BUB557" s="34"/>
      <c r="BUC557" s="34"/>
      <c r="BUD557" s="34"/>
      <c r="BUE557" s="34"/>
      <c r="BUF557" s="34"/>
      <c r="BUG557" s="34"/>
      <c r="BUH557" s="34"/>
      <c r="BUI557" s="34"/>
      <c r="BUJ557" s="34"/>
      <c r="BUK557" s="34"/>
      <c r="BUL557" s="34"/>
      <c r="BUM557" s="34"/>
      <c r="BUN557" s="34"/>
      <c r="BUO557" s="34"/>
      <c r="BUP557" s="34"/>
      <c r="BUQ557" s="34"/>
      <c r="BUR557" s="34"/>
      <c r="BUS557" s="34"/>
      <c r="BUT557" s="34"/>
      <c r="BUU557" s="34"/>
      <c r="BUV557" s="34"/>
      <c r="BUW557" s="34"/>
      <c r="BUX557" s="34"/>
      <c r="BUY557" s="34"/>
      <c r="BUZ557" s="34"/>
      <c r="BVA557" s="34"/>
      <c r="BVB557" s="34"/>
      <c r="BVC557" s="34"/>
      <c r="BVD557" s="34"/>
      <c r="BVE557" s="34"/>
      <c r="BVF557" s="34"/>
      <c r="BVG557" s="34"/>
      <c r="BVH557" s="34"/>
      <c r="BVI557" s="34"/>
      <c r="BVJ557" s="34"/>
      <c r="BVK557" s="34"/>
      <c r="BVL557" s="34"/>
      <c r="BVM557" s="34"/>
      <c r="BVN557" s="34"/>
      <c r="BVO557" s="34"/>
      <c r="BVP557" s="34"/>
      <c r="BVQ557" s="34"/>
      <c r="BVR557" s="34"/>
      <c r="BVS557" s="34"/>
      <c r="BVT557" s="34"/>
      <c r="BVU557" s="34"/>
      <c r="BVV557" s="34"/>
      <c r="BVW557" s="34"/>
      <c r="BVX557" s="34"/>
      <c r="BVY557" s="34"/>
      <c r="BVZ557" s="34"/>
      <c r="BWA557" s="34"/>
      <c r="BWB557" s="34"/>
      <c r="BWC557" s="34"/>
      <c r="BWD557" s="34"/>
      <c r="BWE557" s="34"/>
      <c r="BWF557" s="34"/>
      <c r="BWG557" s="34"/>
      <c r="BWH557" s="34"/>
      <c r="BWI557" s="34"/>
      <c r="BWJ557" s="34"/>
      <c r="BWK557" s="34"/>
      <c r="BWL557" s="34"/>
      <c r="BWM557" s="34"/>
      <c r="BWN557" s="34"/>
      <c r="BWO557" s="34"/>
      <c r="BWP557" s="34"/>
      <c r="BWQ557" s="34"/>
      <c r="BWR557" s="34"/>
      <c r="BWS557" s="34"/>
      <c r="BWT557" s="34"/>
      <c r="BWU557" s="34"/>
      <c r="BWV557" s="34"/>
      <c r="BWW557" s="34"/>
      <c r="BWX557" s="34"/>
      <c r="BWY557" s="34"/>
      <c r="BWZ557" s="34"/>
      <c r="BXA557" s="34"/>
      <c r="BXB557" s="34"/>
      <c r="BXC557" s="34"/>
      <c r="BXD557" s="34"/>
      <c r="BXE557" s="34"/>
      <c r="BXF557" s="34"/>
      <c r="BXG557" s="34"/>
      <c r="BXH557" s="34"/>
      <c r="BXI557" s="34"/>
      <c r="BXJ557" s="34"/>
      <c r="BXK557" s="34"/>
      <c r="BXL557" s="34"/>
      <c r="BXM557" s="34"/>
      <c r="BXN557" s="34"/>
      <c r="BXO557" s="34"/>
      <c r="BXP557" s="34"/>
      <c r="BXQ557" s="34"/>
      <c r="BXR557" s="34"/>
      <c r="BXS557" s="34"/>
      <c r="BXT557" s="34"/>
      <c r="BXU557" s="34"/>
      <c r="BXV557" s="34"/>
      <c r="BXW557" s="34"/>
      <c r="BXX557" s="34"/>
      <c r="BXY557" s="34"/>
      <c r="BXZ557" s="34"/>
      <c r="BYA557" s="34"/>
      <c r="BYB557" s="34"/>
      <c r="BYC557" s="34"/>
      <c r="BYD557" s="34"/>
      <c r="BYE557" s="34"/>
      <c r="BYF557" s="34"/>
      <c r="BYG557" s="34"/>
      <c r="BYH557" s="34"/>
      <c r="BYI557" s="34"/>
      <c r="BYJ557" s="34"/>
      <c r="BYK557" s="34"/>
      <c r="BYL557" s="34"/>
      <c r="BYM557" s="34"/>
      <c r="BYN557" s="34"/>
      <c r="BYO557" s="34"/>
      <c r="BYP557" s="34"/>
      <c r="BYQ557" s="34"/>
      <c r="BYR557" s="34"/>
      <c r="BYS557" s="34"/>
      <c r="BYT557" s="34"/>
      <c r="BYU557" s="34"/>
      <c r="BYV557" s="34"/>
      <c r="BYW557" s="34"/>
      <c r="BYX557" s="34"/>
      <c r="BYY557" s="34"/>
      <c r="BYZ557" s="34"/>
      <c r="BZA557" s="34"/>
      <c r="BZB557" s="34"/>
      <c r="BZC557" s="34"/>
      <c r="BZD557" s="34"/>
      <c r="BZE557" s="34"/>
      <c r="BZF557" s="34"/>
      <c r="BZG557" s="34"/>
      <c r="BZH557" s="34"/>
      <c r="BZI557" s="34"/>
      <c r="BZJ557" s="34"/>
      <c r="BZK557" s="34"/>
      <c r="BZL557" s="34"/>
      <c r="BZM557" s="34"/>
      <c r="BZN557" s="34"/>
      <c r="BZO557" s="34"/>
      <c r="BZP557" s="34"/>
      <c r="BZQ557" s="34"/>
      <c r="BZR557" s="34"/>
      <c r="BZS557" s="34"/>
      <c r="BZT557" s="34"/>
      <c r="BZU557" s="34"/>
      <c r="BZV557" s="34"/>
      <c r="BZW557" s="34"/>
      <c r="BZX557" s="34"/>
      <c r="BZY557" s="34"/>
      <c r="BZZ557" s="34"/>
      <c r="CAA557" s="34"/>
      <c r="CAB557" s="34"/>
      <c r="CAC557" s="34"/>
      <c r="CAD557" s="34"/>
      <c r="CAE557" s="34"/>
      <c r="CAF557" s="34"/>
      <c r="CAG557" s="34"/>
      <c r="CAH557" s="34"/>
      <c r="CAI557" s="34"/>
      <c r="CAJ557" s="34"/>
      <c r="CAK557" s="34"/>
      <c r="CAL557" s="34"/>
      <c r="CAM557" s="34"/>
      <c r="CAN557" s="34"/>
      <c r="CAO557" s="34"/>
      <c r="CAP557" s="34"/>
      <c r="CAQ557" s="34"/>
      <c r="CAR557" s="34"/>
      <c r="CAS557" s="34"/>
      <c r="CAT557" s="34"/>
      <c r="CAU557" s="34"/>
      <c r="CAV557" s="34"/>
      <c r="CAW557" s="34"/>
      <c r="CAX557" s="34"/>
      <c r="CAY557" s="34"/>
      <c r="CAZ557" s="34"/>
      <c r="CBA557" s="34"/>
      <c r="CBB557" s="34"/>
      <c r="CBC557" s="34"/>
      <c r="CBD557" s="34"/>
      <c r="CBE557" s="34"/>
      <c r="CBF557" s="34"/>
      <c r="CBG557" s="34"/>
      <c r="CBH557" s="34"/>
      <c r="CBI557" s="34"/>
      <c r="CBJ557" s="34"/>
      <c r="CBK557" s="34"/>
      <c r="CBL557" s="34"/>
      <c r="CBM557" s="34"/>
      <c r="CBN557" s="34"/>
      <c r="CBO557" s="34"/>
      <c r="CBP557" s="34"/>
      <c r="CBQ557" s="34"/>
      <c r="CBR557" s="34"/>
      <c r="CBS557" s="34"/>
      <c r="CBT557" s="34"/>
      <c r="CBU557" s="34"/>
      <c r="CBV557" s="34"/>
      <c r="CBW557" s="34"/>
      <c r="CBX557" s="34"/>
      <c r="CBY557" s="34"/>
      <c r="CBZ557" s="34"/>
      <c r="CCA557" s="34"/>
      <c r="CCB557" s="34"/>
      <c r="CCC557" s="34"/>
      <c r="CCD557" s="34"/>
      <c r="CCE557" s="34"/>
      <c r="CCF557" s="34"/>
      <c r="CCG557" s="34"/>
      <c r="CCH557" s="34"/>
      <c r="CCI557" s="34"/>
      <c r="CCJ557" s="34"/>
      <c r="CCK557" s="34"/>
      <c r="CCL557" s="34"/>
      <c r="CCM557" s="34"/>
      <c r="CCN557" s="34"/>
      <c r="CCO557" s="34"/>
      <c r="CCP557" s="34"/>
      <c r="CCQ557" s="34"/>
      <c r="CCR557" s="34"/>
      <c r="CCS557" s="34"/>
      <c r="CCT557" s="34"/>
      <c r="CCU557" s="34"/>
      <c r="CCV557" s="34"/>
      <c r="CCW557" s="34"/>
      <c r="CCX557" s="34"/>
      <c r="CCY557" s="34"/>
      <c r="CCZ557" s="34"/>
      <c r="CDA557" s="34"/>
      <c r="CDB557" s="34"/>
      <c r="CDC557" s="34"/>
      <c r="CDD557" s="34"/>
      <c r="CDE557" s="34"/>
      <c r="CDF557" s="34"/>
      <c r="CDG557" s="34"/>
      <c r="CDH557" s="34"/>
      <c r="CDI557" s="34"/>
      <c r="CDJ557" s="34"/>
      <c r="CDK557" s="34"/>
      <c r="CDL557" s="34"/>
      <c r="CDM557" s="34"/>
      <c r="CDN557" s="34"/>
      <c r="CDO557" s="34"/>
      <c r="CDP557" s="34"/>
      <c r="CDQ557" s="34"/>
      <c r="CDR557" s="34"/>
      <c r="CDS557" s="34"/>
      <c r="CDT557" s="34"/>
      <c r="CDU557" s="34"/>
      <c r="CDV557" s="34"/>
      <c r="CDW557" s="34"/>
      <c r="CDX557" s="34"/>
      <c r="CDY557" s="34"/>
      <c r="CDZ557" s="34"/>
      <c r="CEA557" s="34"/>
      <c r="CEB557" s="34"/>
      <c r="CEC557" s="34"/>
      <c r="CED557" s="34"/>
      <c r="CEE557" s="34"/>
      <c r="CEF557" s="34"/>
      <c r="CEG557" s="34"/>
      <c r="CEH557" s="34"/>
      <c r="CEI557" s="34"/>
      <c r="CEJ557" s="34"/>
      <c r="CEK557" s="34"/>
      <c r="CEL557" s="34"/>
      <c r="CEM557" s="34"/>
      <c r="CEN557" s="34"/>
      <c r="CEO557" s="34"/>
      <c r="CEP557" s="34"/>
      <c r="CEQ557" s="34"/>
      <c r="CER557" s="34"/>
      <c r="CES557" s="34"/>
      <c r="CET557" s="34"/>
      <c r="CEU557" s="34"/>
      <c r="CEV557" s="34"/>
      <c r="CEW557" s="34"/>
      <c r="CEX557" s="34"/>
      <c r="CEY557" s="34"/>
      <c r="CEZ557" s="34"/>
      <c r="CFA557" s="34"/>
      <c r="CFB557" s="34"/>
      <c r="CFC557" s="34"/>
      <c r="CFD557" s="34"/>
      <c r="CFE557" s="34"/>
      <c r="CFF557" s="34"/>
      <c r="CFG557" s="34"/>
      <c r="CFH557" s="34"/>
      <c r="CFI557" s="34"/>
      <c r="CFJ557" s="34"/>
      <c r="CFK557" s="34"/>
      <c r="CFL557" s="34"/>
      <c r="CFM557" s="34"/>
      <c r="CFN557" s="34"/>
      <c r="CFO557" s="34"/>
      <c r="CFP557" s="34"/>
      <c r="CFQ557" s="34"/>
      <c r="CFR557" s="34"/>
      <c r="CFS557" s="34"/>
      <c r="CFT557" s="34"/>
      <c r="CFU557" s="34"/>
      <c r="CFV557" s="34"/>
      <c r="CFW557" s="34"/>
      <c r="CFX557" s="34"/>
      <c r="CFY557" s="34"/>
      <c r="CFZ557" s="34"/>
      <c r="CGA557" s="34"/>
      <c r="CGB557" s="34"/>
      <c r="CGC557" s="34"/>
      <c r="CGD557" s="34"/>
      <c r="CGE557" s="34"/>
      <c r="CGF557" s="34"/>
      <c r="CGG557" s="34"/>
      <c r="CGH557" s="34"/>
      <c r="CGI557" s="34"/>
      <c r="CGJ557" s="34"/>
      <c r="CGK557" s="34"/>
      <c r="CGL557" s="34"/>
      <c r="CGM557" s="34"/>
      <c r="CGN557" s="34"/>
      <c r="CGO557" s="34"/>
      <c r="CGP557" s="34"/>
      <c r="CGQ557" s="34"/>
      <c r="CGR557" s="34"/>
      <c r="CGS557" s="34"/>
      <c r="CGT557" s="34"/>
      <c r="CGU557" s="34"/>
      <c r="CGV557" s="34"/>
      <c r="CGW557" s="34"/>
      <c r="CGX557" s="34"/>
      <c r="CGY557" s="34"/>
      <c r="CGZ557" s="34"/>
      <c r="CHA557" s="34"/>
      <c r="CHB557" s="34"/>
      <c r="CHC557" s="34"/>
      <c r="CHD557" s="34"/>
      <c r="CHE557" s="34"/>
      <c r="CHF557" s="34"/>
      <c r="CHG557" s="34"/>
      <c r="CHH557" s="34"/>
      <c r="CHI557" s="34"/>
      <c r="CHJ557" s="34"/>
      <c r="CHK557" s="34"/>
      <c r="CHL557" s="34"/>
      <c r="CHM557" s="34"/>
      <c r="CHN557" s="34"/>
      <c r="CHO557" s="34"/>
      <c r="CHP557" s="34"/>
      <c r="CHQ557" s="34"/>
      <c r="CHR557" s="34"/>
      <c r="CHS557" s="34"/>
      <c r="CHT557" s="34"/>
      <c r="CHU557" s="34"/>
      <c r="CHV557" s="34"/>
      <c r="CHW557" s="34"/>
      <c r="CHX557" s="34"/>
      <c r="CHY557" s="34"/>
      <c r="CHZ557" s="34"/>
      <c r="CIA557" s="34"/>
      <c r="CIB557" s="34"/>
      <c r="CIC557" s="34"/>
      <c r="CID557" s="34"/>
      <c r="CIE557" s="34"/>
      <c r="CIF557" s="34"/>
      <c r="CIG557" s="34"/>
      <c r="CIH557" s="34"/>
      <c r="CII557" s="34"/>
      <c r="CIJ557" s="34"/>
      <c r="CIK557" s="34"/>
      <c r="CIL557" s="34"/>
      <c r="CIM557" s="34"/>
      <c r="CIN557" s="34"/>
      <c r="CIO557" s="34"/>
      <c r="CIP557" s="34"/>
      <c r="CIQ557" s="34"/>
      <c r="CIR557" s="34"/>
      <c r="CIS557" s="34"/>
      <c r="CIT557" s="34"/>
      <c r="CIU557" s="34"/>
      <c r="CIV557" s="34"/>
      <c r="CIW557" s="34"/>
      <c r="CIX557" s="34"/>
      <c r="CIY557" s="34"/>
      <c r="CIZ557" s="34"/>
      <c r="CJA557" s="34"/>
      <c r="CJB557" s="34"/>
      <c r="CJC557" s="34"/>
      <c r="CJD557" s="34"/>
    </row>
    <row r="558" spans="1:2292" s="47" customFormat="1" ht="95.25" customHeight="1" thickTop="1" thickBot="1" x14ac:dyDescent="0.25">
      <c r="A558" s="10">
        <v>613108552</v>
      </c>
      <c r="B558" s="47" t="s">
        <v>756</v>
      </c>
      <c r="C558" s="20" t="s">
        <v>1383</v>
      </c>
      <c r="D558" s="11" t="s">
        <v>1384</v>
      </c>
      <c r="E558" s="11" t="s">
        <v>396</v>
      </c>
      <c r="F558" s="11" t="s">
        <v>1376</v>
      </c>
      <c r="G558" s="11" t="s">
        <v>391</v>
      </c>
      <c r="H558" s="11">
        <v>160000</v>
      </c>
      <c r="I558" s="32">
        <v>340800</v>
      </c>
      <c r="J558" s="16" t="s">
        <v>1414</v>
      </c>
      <c r="K558" s="64">
        <v>45342</v>
      </c>
      <c r="L558" s="25" t="s">
        <v>1358</v>
      </c>
      <c r="M558" s="51" t="s">
        <v>1359</v>
      </c>
      <c r="N558" s="76" t="s">
        <v>380</v>
      </c>
      <c r="O558" s="119"/>
      <c r="P558" s="67"/>
      <c r="Q558" s="10"/>
      <c r="R558" s="10"/>
      <c r="S558" s="34"/>
      <c r="T558" s="34"/>
      <c r="U558" s="34"/>
      <c r="V558" s="34"/>
      <c r="W558" s="34"/>
      <c r="X558" s="34"/>
      <c r="Y558" s="34"/>
      <c r="Z558" s="34"/>
      <c r="AA558" s="34"/>
      <c r="AB558" s="34"/>
      <c r="AC558" s="34"/>
      <c r="AD558" s="34"/>
      <c r="AE558" s="34"/>
      <c r="AF558" s="34"/>
      <c r="AG558" s="34"/>
      <c r="AH558" s="34"/>
      <c r="AI558" s="34"/>
      <c r="AJ558" s="34"/>
      <c r="AK558" s="34"/>
      <c r="AL558" s="34"/>
      <c r="AM558" s="34"/>
      <c r="AN558" s="34"/>
      <c r="AO558" s="34"/>
      <c r="AP558" s="34"/>
      <c r="AQ558" s="34"/>
      <c r="AR558" s="34"/>
      <c r="AS558" s="34"/>
      <c r="AT558" s="34"/>
      <c r="AU558" s="34"/>
      <c r="AV558" s="34"/>
      <c r="AW558" s="34"/>
      <c r="AX558" s="34"/>
      <c r="AY558" s="34"/>
      <c r="AZ558" s="34"/>
      <c r="BA558" s="34"/>
      <c r="BB558" s="34"/>
      <c r="BC558" s="34"/>
      <c r="BD558" s="34"/>
      <c r="BE558" s="34"/>
      <c r="BF558" s="34"/>
      <c r="BG558" s="34"/>
      <c r="BH558" s="34"/>
      <c r="BI558" s="34"/>
      <c r="BJ558" s="34"/>
      <c r="BK558" s="34"/>
      <c r="BL558" s="34"/>
      <c r="BM558" s="34"/>
      <c r="BN558" s="34"/>
      <c r="BO558" s="34"/>
      <c r="BP558" s="34"/>
      <c r="BQ558" s="34"/>
      <c r="BR558" s="34"/>
      <c r="BS558" s="34"/>
      <c r="BT558" s="34"/>
      <c r="BU558" s="34"/>
      <c r="BV558" s="34"/>
      <c r="BW558" s="34"/>
      <c r="BX558" s="34"/>
      <c r="BY558" s="34"/>
      <c r="BZ558" s="34"/>
      <c r="CA558" s="34"/>
      <c r="CB558" s="34"/>
      <c r="CC558" s="34"/>
      <c r="CD558" s="34"/>
      <c r="CE558" s="34"/>
      <c r="CF558" s="34"/>
      <c r="CG558" s="34"/>
      <c r="CH558" s="34"/>
      <c r="CI558" s="34"/>
      <c r="CJ558" s="34"/>
      <c r="CK558" s="34"/>
      <c r="CL558" s="34"/>
      <c r="CM558" s="34"/>
      <c r="CN558" s="34"/>
      <c r="CO558" s="34"/>
      <c r="CP558" s="34"/>
      <c r="CQ558" s="34"/>
      <c r="CR558" s="34"/>
      <c r="CS558" s="34"/>
      <c r="CT558" s="34"/>
      <c r="CU558" s="34"/>
      <c r="CV558" s="34"/>
      <c r="CW558" s="34"/>
      <c r="CX558" s="34"/>
      <c r="CY558" s="34"/>
      <c r="CZ558" s="34"/>
      <c r="DA558" s="34"/>
      <c r="DB558" s="34"/>
      <c r="DC558" s="34"/>
      <c r="DD558" s="34"/>
      <c r="DE558" s="34"/>
      <c r="DF558" s="34"/>
      <c r="DG558" s="34"/>
      <c r="DH558" s="34"/>
      <c r="DI558" s="34"/>
      <c r="DJ558" s="34"/>
      <c r="DK558" s="34"/>
      <c r="DL558" s="34"/>
      <c r="DM558" s="34"/>
      <c r="DN558" s="34"/>
      <c r="DO558" s="34"/>
      <c r="DP558" s="34"/>
      <c r="DQ558" s="34"/>
      <c r="DR558" s="34"/>
      <c r="DS558" s="34"/>
      <c r="DT558" s="34"/>
      <c r="DU558" s="34"/>
      <c r="DV558" s="34"/>
      <c r="DW558" s="34"/>
      <c r="DX558" s="34"/>
      <c r="DY558" s="34"/>
      <c r="DZ558" s="34"/>
      <c r="EA558" s="34"/>
      <c r="EB558" s="34"/>
      <c r="EC558" s="34"/>
      <c r="ED558" s="34"/>
      <c r="EE558" s="34"/>
      <c r="EF558" s="34"/>
      <c r="EG558" s="34"/>
      <c r="EH558" s="34"/>
      <c r="EI558" s="34"/>
      <c r="EJ558" s="34"/>
      <c r="EK558" s="34"/>
      <c r="EL558" s="34"/>
      <c r="EM558" s="34"/>
      <c r="EN558" s="34"/>
      <c r="EO558" s="34"/>
      <c r="EP558" s="34"/>
      <c r="EQ558" s="34"/>
      <c r="ER558" s="34"/>
      <c r="ES558" s="34"/>
      <c r="ET558" s="34"/>
      <c r="EU558" s="34"/>
      <c r="EV558" s="34"/>
      <c r="EW558" s="34"/>
      <c r="EX558" s="34"/>
      <c r="EY558" s="34"/>
      <c r="EZ558" s="34"/>
      <c r="FA558" s="34"/>
      <c r="FB558" s="34"/>
      <c r="FC558" s="34"/>
      <c r="FD558" s="34"/>
      <c r="FE558" s="34"/>
      <c r="FF558" s="34"/>
      <c r="FG558" s="34"/>
      <c r="FH558" s="34"/>
      <c r="FI558" s="34"/>
      <c r="FJ558" s="34"/>
      <c r="FK558" s="34"/>
      <c r="FL558" s="34"/>
      <c r="FM558" s="34"/>
      <c r="FN558" s="34"/>
      <c r="FO558" s="34"/>
      <c r="FP558" s="34"/>
      <c r="FQ558" s="34"/>
      <c r="FR558" s="34"/>
      <c r="FS558" s="34"/>
      <c r="FT558" s="34"/>
      <c r="FU558" s="34"/>
      <c r="FV558" s="34"/>
      <c r="FW558" s="34"/>
      <c r="FX558" s="34"/>
      <c r="FY558" s="34"/>
      <c r="FZ558" s="34"/>
      <c r="GA558" s="34"/>
      <c r="GB558" s="34"/>
      <c r="GC558" s="34"/>
      <c r="GD558" s="34"/>
      <c r="GE558" s="34"/>
      <c r="GF558" s="34"/>
      <c r="GG558" s="34"/>
      <c r="GH558" s="34"/>
      <c r="GI558" s="34"/>
      <c r="GJ558" s="34"/>
      <c r="GK558" s="34"/>
      <c r="GL558" s="34"/>
      <c r="GM558" s="34"/>
      <c r="GN558" s="34"/>
      <c r="GO558" s="34"/>
      <c r="GP558" s="34"/>
      <c r="GQ558" s="34"/>
      <c r="GR558" s="34"/>
      <c r="GS558" s="34"/>
      <c r="GT558" s="34"/>
      <c r="GU558" s="34"/>
      <c r="GV558" s="34"/>
      <c r="GW558" s="34"/>
      <c r="GX558" s="34"/>
      <c r="GY558" s="34"/>
      <c r="GZ558" s="34"/>
      <c r="HA558" s="34"/>
      <c r="HB558" s="34"/>
      <c r="HC558" s="34"/>
      <c r="HD558" s="34"/>
      <c r="HE558" s="34"/>
      <c r="HF558" s="34"/>
      <c r="HG558" s="34"/>
      <c r="HH558" s="34"/>
      <c r="HI558" s="34"/>
      <c r="HJ558" s="34"/>
      <c r="HK558" s="34"/>
      <c r="HL558" s="34"/>
      <c r="HM558" s="34"/>
      <c r="HN558" s="34"/>
      <c r="HO558" s="34"/>
      <c r="HP558" s="34"/>
      <c r="HQ558" s="34"/>
      <c r="HR558" s="34"/>
      <c r="HS558" s="34"/>
      <c r="HT558" s="34"/>
      <c r="HU558" s="34"/>
      <c r="HV558" s="34"/>
      <c r="HW558" s="34"/>
      <c r="HX558" s="34"/>
      <c r="HY558" s="34"/>
      <c r="HZ558" s="34"/>
      <c r="IA558" s="34"/>
      <c r="IB558" s="34"/>
      <c r="IC558" s="34"/>
      <c r="ID558" s="34"/>
      <c r="IE558" s="34"/>
      <c r="IF558" s="34"/>
      <c r="IG558" s="34"/>
      <c r="IH558" s="34"/>
      <c r="II558" s="34"/>
      <c r="IJ558" s="34"/>
      <c r="IK558" s="34"/>
      <c r="IL558" s="34"/>
      <c r="IM558" s="34"/>
      <c r="IN558" s="34"/>
      <c r="IO558" s="34"/>
      <c r="IP558" s="34"/>
      <c r="IQ558" s="34"/>
      <c r="IR558" s="34"/>
      <c r="IS558" s="34"/>
      <c r="IT558" s="34"/>
      <c r="IU558" s="34"/>
      <c r="IV558" s="34"/>
      <c r="IW558" s="34"/>
      <c r="IX558" s="34"/>
      <c r="IY558" s="34"/>
      <c r="IZ558" s="34"/>
      <c r="JA558" s="34"/>
      <c r="JB558" s="34"/>
      <c r="JC558" s="34"/>
      <c r="JD558" s="34"/>
      <c r="JE558" s="34"/>
      <c r="JF558" s="34"/>
      <c r="JG558" s="34"/>
      <c r="JH558" s="34"/>
      <c r="JI558" s="34"/>
      <c r="JJ558" s="34"/>
      <c r="JK558" s="34"/>
      <c r="JL558" s="34"/>
      <c r="JM558" s="34"/>
      <c r="JN558" s="34"/>
      <c r="JO558" s="34"/>
      <c r="JP558" s="34"/>
      <c r="JQ558" s="34"/>
      <c r="JR558" s="34"/>
      <c r="JS558" s="34"/>
      <c r="JT558" s="34"/>
      <c r="JU558" s="34"/>
      <c r="JV558" s="34"/>
      <c r="JW558" s="34"/>
      <c r="JX558" s="34"/>
      <c r="JY558" s="34"/>
      <c r="JZ558" s="34"/>
      <c r="KA558" s="34"/>
      <c r="KB558" s="34"/>
      <c r="KC558" s="34"/>
      <c r="KD558" s="34"/>
      <c r="KE558" s="34"/>
      <c r="KF558" s="34"/>
      <c r="KG558" s="34"/>
      <c r="KH558" s="34"/>
      <c r="KI558" s="34"/>
      <c r="KJ558" s="34"/>
      <c r="KK558" s="34"/>
      <c r="KL558" s="34"/>
      <c r="KM558" s="34"/>
      <c r="KN558" s="34"/>
      <c r="KO558" s="34"/>
      <c r="KP558" s="34"/>
      <c r="KQ558" s="34"/>
      <c r="KR558" s="34"/>
      <c r="KS558" s="34"/>
      <c r="KT558" s="34"/>
      <c r="KU558" s="34"/>
      <c r="KV558" s="34"/>
      <c r="KW558" s="34"/>
      <c r="KX558" s="34"/>
      <c r="KY558" s="34"/>
      <c r="KZ558" s="34"/>
      <c r="LA558" s="34"/>
      <c r="LB558" s="34"/>
      <c r="LC558" s="34"/>
      <c r="LD558" s="34"/>
      <c r="LE558" s="34"/>
      <c r="LF558" s="34"/>
      <c r="LG558" s="34"/>
      <c r="LH558" s="34"/>
      <c r="LI558" s="34"/>
      <c r="LJ558" s="34"/>
      <c r="LK558" s="34"/>
      <c r="LL558" s="34"/>
      <c r="LM558" s="34"/>
      <c r="LN558" s="34"/>
      <c r="LO558" s="34"/>
      <c r="LP558" s="34"/>
      <c r="LQ558" s="34"/>
      <c r="LR558" s="34"/>
      <c r="LS558" s="34"/>
      <c r="LT558" s="34"/>
      <c r="LU558" s="34"/>
      <c r="LV558" s="34"/>
      <c r="LW558" s="34"/>
      <c r="LX558" s="34"/>
      <c r="LY558" s="34"/>
      <c r="LZ558" s="34"/>
      <c r="MA558" s="34"/>
      <c r="MB558" s="34"/>
      <c r="MC558" s="34"/>
      <c r="MD558" s="34"/>
      <c r="ME558" s="34"/>
      <c r="MF558" s="34"/>
      <c r="MG558" s="34"/>
      <c r="MH558" s="34"/>
      <c r="MI558" s="34"/>
      <c r="MJ558" s="34"/>
      <c r="MK558" s="34"/>
      <c r="ML558" s="34"/>
      <c r="MM558" s="34"/>
      <c r="MN558" s="34"/>
      <c r="MO558" s="34"/>
      <c r="MP558" s="34"/>
      <c r="MQ558" s="34"/>
      <c r="MR558" s="34"/>
      <c r="MS558" s="34"/>
      <c r="MT558" s="34"/>
      <c r="MU558" s="34"/>
      <c r="MV558" s="34"/>
      <c r="MW558" s="34"/>
      <c r="MX558" s="34"/>
      <c r="MY558" s="34"/>
      <c r="MZ558" s="34"/>
      <c r="NA558" s="34"/>
      <c r="NB558" s="34"/>
      <c r="NC558" s="34"/>
      <c r="ND558" s="34"/>
      <c r="NE558" s="34"/>
      <c r="NF558" s="34"/>
      <c r="NG558" s="34"/>
      <c r="NH558" s="34"/>
      <c r="NI558" s="34"/>
      <c r="NJ558" s="34"/>
      <c r="NK558" s="34"/>
      <c r="NL558" s="34"/>
      <c r="NM558" s="34"/>
      <c r="NN558" s="34"/>
      <c r="NO558" s="34"/>
      <c r="NP558" s="34"/>
      <c r="NQ558" s="34"/>
      <c r="NR558" s="34"/>
      <c r="NS558" s="34"/>
      <c r="NT558" s="34"/>
      <c r="NU558" s="34"/>
      <c r="NV558" s="34"/>
      <c r="NW558" s="34"/>
      <c r="NX558" s="34"/>
      <c r="NY558" s="34"/>
      <c r="NZ558" s="34"/>
      <c r="OA558" s="34"/>
      <c r="OB558" s="34"/>
      <c r="OC558" s="34"/>
      <c r="OD558" s="34"/>
      <c r="OE558" s="34"/>
      <c r="OF558" s="34"/>
      <c r="OG558" s="34"/>
      <c r="OH558" s="34"/>
      <c r="OI558" s="34"/>
      <c r="OJ558" s="34"/>
      <c r="OK558" s="34"/>
      <c r="OL558" s="34"/>
      <c r="OM558" s="34"/>
      <c r="ON558" s="34"/>
      <c r="OO558" s="34"/>
      <c r="OP558" s="34"/>
      <c r="OQ558" s="34"/>
      <c r="OR558" s="34"/>
      <c r="OS558" s="34"/>
      <c r="OT558" s="34"/>
      <c r="OU558" s="34"/>
      <c r="OV558" s="34"/>
      <c r="OW558" s="34"/>
      <c r="OX558" s="34"/>
      <c r="OY558" s="34"/>
      <c r="OZ558" s="34"/>
      <c r="PA558" s="34"/>
      <c r="PB558" s="34"/>
      <c r="PC558" s="34"/>
      <c r="PD558" s="34"/>
      <c r="PE558" s="34"/>
      <c r="PF558" s="34"/>
      <c r="PG558" s="34"/>
      <c r="PH558" s="34"/>
      <c r="PI558" s="34"/>
      <c r="PJ558" s="34"/>
      <c r="PK558" s="34"/>
      <c r="PL558" s="34"/>
      <c r="PM558" s="34"/>
      <c r="PN558" s="34"/>
      <c r="PO558" s="34"/>
      <c r="PP558" s="34"/>
      <c r="PQ558" s="34"/>
      <c r="PR558" s="34"/>
      <c r="PS558" s="34"/>
      <c r="PT558" s="34"/>
      <c r="PU558" s="34"/>
      <c r="PV558" s="34"/>
      <c r="PW558" s="34"/>
      <c r="PX558" s="34"/>
      <c r="PY558" s="34"/>
      <c r="PZ558" s="34"/>
      <c r="QA558" s="34"/>
      <c r="QB558" s="34"/>
      <c r="QC558" s="34"/>
      <c r="QD558" s="34"/>
      <c r="QE558" s="34"/>
      <c r="QF558" s="34"/>
      <c r="QG558" s="34"/>
      <c r="QH558" s="34"/>
      <c r="QI558" s="34"/>
      <c r="QJ558" s="34"/>
      <c r="QK558" s="34"/>
      <c r="QL558" s="34"/>
      <c r="QM558" s="34"/>
      <c r="QN558" s="34"/>
      <c r="QO558" s="34"/>
      <c r="QP558" s="34"/>
      <c r="QQ558" s="34"/>
      <c r="QR558" s="34"/>
      <c r="QS558" s="34"/>
      <c r="QT558" s="34"/>
      <c r="QU558" s="34"/>
      <c r="QV558" s="34"/>
      <c r="QW558" s="34"/>
      <c r="QX558" s="34"/>
      <c r="QY558" s="34"/>
      <c r="QZ558" s="34"/>
      <c r="RA558" s="34"/>
      <c r="RB558" s="34"/>
      <c r="RC558" s="34"/>
      <c r="RD558" s="34"/>
      <c r="RE558" s="34"/>
      <c r="RF558" s="34"/>
      <c r="RG558" s="34"/>
      <c r="RH558" s="34"/>
      <c r="RI558" s="34"/>
      <c r="RJ558" s="34"/>
      <c r="RK558" s="34"/>
      <c r="RL558" s="34"/>
      <c r="RM558" s="34"/>
      <c r="RN558" s="34"/>
      <c r="RO558" s="34"/>
      <c r="RP558" s="34"/>
      <c r="RQ558" s="34"/>
      <c r="RR558" s="34"/>
      <c r="RS558" s="34"/>
      <c r="RT558" s="34"/>
      <c r="RU558" s="34"/>
      <c r="RV558" s="34"/>
      <c r="RW558" s="34"/>
      <c r="RX558" s="34"/>
      <c r="RY558" s="34"/>
      <c r="RZ558" s="34"/>
      <c r="SA558" s="34"/>
      <c r="SB558" s="34"/>
      <c r="SC558" s="34"/>
      <c r="SD558" s="34"/>
      <c r="SE558" s="34"/>
      <c r="SF558" s="34"/>
      <c r="SG558" s="34"/>
      <c r="SH558" s="34"/>
      <c r="SI558" s="34"/>
      <c r="SJ558" s="34"/>
      <c r="SK558" s="34"/>
      <c r="SL558" s="34"/>
      <c r="SM558" s="34"/>
      <c r="SN558" s="34"/>
      <c r="SO558" s="34"/>
      <c r="SP558" s="34"/>
      <c r="SQ558" s="34"/>
      <c r="SR558" s="34"/>
      <c r="SS558" s="34"/>
      <c r="ST558" s="34"/>
      <c r="SU558" s="34"/>
      <c r="SV558" s="34"/>
      <c r="SW558" s="34"/>
      <c r="SX558" s="34"/>
      <c r="SY558" s="34"/>
      <c r="SZ558" s="34"/>
      <c r="TA558" s="34"/>
      <c r="TB558" s="34"/>
      <c r="TC558" s="34"/>
      <c r="TD558" s="34"/>
      <c r="TE558" s="34"/>
      <c r="TF558" s="34"/>
      <c r="TG558" s="34"/>
      <c r="TH558" s="34"/>
      <c r="TI558" s="34"/>
      <c r="TJ558" s="34"/>
      <c r="TK558" s="34"/>
      <c r="TL558" s="34"/>
      <c r="TM558" s="34"/>
      <c r="TN558" s="34"/>
      <c r="TO558" s="34"/>
      <c r="TP558" s="34"/>
      <c r="TQ558" s="34"/>
      <c r="TR558" s="34"/>
      <c r="TS558" s="34"/>
      <c r="TT558" s="34"/>
      <c r="TU558" s="34"/>
      <c r="TV558" s="34"/>
      <c r="TW558" s="34"/>
      <c r="TX558" s="34"/>
      <c r="TY558" s="34"/>
      <c r="TZ558" s="34"/>
      <c r="UA558" s="34"/>
      <c r="UB558" s="34"/>
      <c r="UC558" s="34"/>
      <c r="UD558" s="34"/>
      <c r="UE558" s="34"/>
      <c r="UF558" s="34"/>
      <c r="UG558" s="34"/>
      <c r="UH558" s="34"/>
      <c r="UI558" s="34"/>
      <c r="UJ558" s="34"/>
      <c r="UK558" s="34"/>
      <c r="UL558" s="34"/>
      <c r="UM558" s="34"/>
      <c r="UN558" s="34"/>
      <c r="UO558" s="34"/>
      <c r="UP558" s="34"/>
      <c r="UQ558" s="34"/>
      <c r="UR558" s="34"/>
      <c r="US558" s="34"/>
      <c r="UT558" s="34"/>
      <c r="UU558" s="34"/>
      <c r="UV558" s="34"/>
      <c r="UW558" s="34"/>
      <c r="UX558" s="34"/>
      <c r="UY558" s="34"/>
      <c r="UZ558" s="34"/>
      <c r="VA558" s="34"/>
      <c r="VB558" s="34"/>
      <c r="VC558" s="34"/>
      <c r="VD558" s="34"/>
      <c r="VE558" s="34"/>
      <c r="VF558" s="34"/>
      <c r="VG558" s="34"/>
      <c r="VH558" s="34"/>
      <c r="VI558" s="34"/>
      <c r="VJ558" s="34"/>
      <c r="VK558" s="34"/>
      <c r="VL558" s="34"/>
      <c r="VM558" s="34"/>
      <c r="VN558" s="34"/>
      <c r="VO558" s="34"/>
      <c r="VP558" s="34"/>
      <c r="VQ558" s="34"/>
      <c r="VR558" s="34"/>
      <c r="VS558" s="34"/>
      <c r="VT558" s="34"/>
      <c r="VU558" s="34"/>
      <c r="VV558" s="34"/>
      <c r="VW558" s="34"/>
      <c r="VX558" s="34"/>
      <c r="VY558" s="34"/>
      <c r="VZ558" s="34"/>
      <c r="WA558" s="34"/>
      <c r="WB558" s="34"/>
      <c r="WC558" s="34"/>
      <c r="WD558" s="34"/>
      <c r="WE558" s="34"/>
      <c r="WF558" s="34"/>
      <c r="WG558" s="34"/>
      <c r="WH558" s="34"/>
      <c r="WI558" s="34"/>
      <c r="WJ558" s="34"/>
      <c r="WK558" s="34"/>
      <c r="WL558" s="34"/>
      <c r="WM558" s="34"/>
      <c r="WN558" s="34"/>
      <c r="WO558" s="34"/>
      <c r="WP558" s="34"/>
      <c r="WQ558" s="34"/>
      <c r="WR558" s="34"/>
      <c r="WS558" s="34"/>
      <c r="WT558" s="34"/>
      <c r="WU558" s="34"/>
      <c r="WV558" s="34"/>
      <c r="WW558" s="34"/>
      <c r="WX558" s="34"/>
      <c r="WY558" s="34"/>
      <c r="WZ558" s="34"/>
      <c r="XA558" s="34"/>
      <c r="XB558" s="34"/>
      <c r="XC558" s="34"/>
      <c r="XD558" s="34"/>
      <c r="XE558" s="34"/>
      <c r="XF558" s="34"/>
      <c r="XG558" s="34"/>
      <c r="XH558" s="34"/>
      <c r="XI558" s="34"/>
      <c r="XJ558" s="34"/>
      <c r="XK558" s="34"/>
      <c r="XL558" s="34"/>
      <c r="XM558" s="34"/>
      <c r="XN558" s="34"/>
      <c r="XO558" s="34"/>
      <c r="XP558" s="34"/>
      <c r="XQ558" s="34"/>
      <c r="XR558" s="34"/>
      <c r="XS558" s="34"/>
      <c r="XT558" s="34"/>
      <c r="XU558" s="34"/>
      <c r="XV558" s="34"/>
      <c r="XW558" s="34"/>
      <c r="XX558" s="34"/>
      <c r="XY558" s="34"/>
      <c r="XZ558" s="34"/>
      <c r="YA558" s="34"/>
      <c r="YB558" s="34"/>
      <c r="YC558" s="34"/>
      <c r="YD558" s="34"/>
      <c r="YE558" s="34"/>
      <c r="YF558" s="34"/>
      <c r="YG558" s="34"/>
      <c r="YH558" s="34"/>
      <c r="YI558" s="34"/>
      <c r="YJ558" s="34"/>
      <c r="YK558" s="34"/>
      <c r="YL558" s="34"/>
      <c r="YM558" s="34"/>
      <c r="YN558" s="34"/>
      <c r="YO558" s="34"/>
      <c r="YP558" s="34"/>
      <c r="YQ558" s="34"/>
      <c r="YR558" s="34"/>
      <c r="YS558" s="34"/>
      <c r="YT558" s="34"/>
      <c r="YU558" s="34"/>
      <c r="YV558" s="34"/>
      <c r="YW558" s="34"/>
      <c r="YX558" s="34"/>
      <c r="YY558" s="34"/>
      <c r="YZ558" s="34"/>
      <c r="ZA558" s="34"/>
      <c r="ZB558" s="34"/>
      <c r="ZC558" s="34"/>
      <c r="ZD558" s="34"/>
      <c r="ZE558" s="34"/>
      <c r="ZF558" s="34"/>
      <c r="ZG558" s="34"/>
      <c r="ZH558" s="34"/>
      <c r="ZI558" s="34"/>
      <c r="ZJ558" s="34"/>
      <c r="ZK558" s="34"/>
      <c r="ZL558" s="34"/>
      <c r="ZM558" s="34"/>
      <c r="ZN558" s="34"/>
      <c r="ZO558" s="34"/>
      <c r="ZP558" s="34"/>
      <c r="ZQ558" s="34"/>
      <c r="ZR558" s="34"/>
      <c r="ZS558" s="34"/>
      <c r="ZT558" s="34"/>
      <c r="ZU558" s="34"/>
      <c r="ZV558" s="34"/>
      <c r="ZW558" s="34"/>
      <c r="ZX558" s="34"/>
      <c r="ZY558" s="34"/>
      <c r="ZZ558" s="34"/>
      <c r="AAA558" s="34"/>
      <c r="AAB558" s="34"/>
      <c r="AAC558" s="34"/>
      <c r="AAD558" s="34"/>
      <c r="AAE558" s="34"/>
      <c r="AAF558" s="34"/>
      <c r="AAG558" s="34"/>
      <c r="AAH558" s="34"/>
      <c r="AAI558" s="34"/>
      <c r="AAJ558" s="34"/>
      <c r="AAK558" s="34"/>
      <c r="AAL558" s="34"/>
      <c r="AAM558" s="34"/>
      <c r="AAN558" s="34"/>
      <c r="AAO558" s="34"/>
      <c r="AAP558" s="34"/>
      <c r="AAQ558" s="34"/>
      <c r="AAR558" s="34"/>
      <c r="AAS558" s="34"/>
      <c r="AAT558" s="34"/>
      <c r="AAU558" s="34"/>
      <c r="AAV558" s="34"/>
      <c r="AAW558" s="34"/>
      <c r="AAX558" s="34"/>
      <c r="AAY558" s="34"/>
      <c r="AAZ558" s="34"/>
      <c r="ABA558" s="34"/>
      <c r="ABB558" s="34"/>
      <c r="ABC558" s="34"/>
      <c r="ABD558" s="34"/>
      <c r="ABE558" s="34"/>
      <c r="ABF558" s="34"/>
      <c r="ABG558" s="34"/>
      <c r="ABH558" s="34"/>
      <c r="ABI558" s="34"/>
      <c r="ABJ558" s="34"/>
      <c r="ABK558" s="34"/>
      <c r="ABL558" s="34"/>
      <c r="ABM558" s="34"/>
      <c r="ABN558" s="34"/>
      <c r="ABO558" s="34"/>
      <c r="ABP558" s="34"/>
      <c r="ABQ558" s="34"/>
      <c r="ABR558" s="34"/>
      <c r="ABS558" s="34"/>
      <c r="ABT558" s="34"/>
      <c r="ABU558" s="34"/>
      <c r="ABV558" s="34"/>
      <c r="ABW558" s="34"/>
      <c r="ABX558" s="34"/>
      <c r="ABY558" s="34"/>
      <c r="ABZ558" s="34"/>
      <c r="ACA558" s="34"/>
      <c r="ACB558" s="34"/>
      <c r="ACC558" s="34"/>
      <c r="ACD558" s="34"/>
      <c r="ACE558" s="34"/>
      <c r="ACF558" s="34"/>
      <c r="ACG558" s="34"/>
      <c r="ACH558" s="34"/>
      <c r="ACI558" s="34"/>
      <c r="ACJ558" s="34"/>
      <c r="ACK558" s="34"/>
      <c r="ACL558" s="34"/>
      <c r="ACM558" s="34"/>
      <c r="ACN558" s="34"/>
      <c r="ACO558" s="34"/>
      <c r="ACP558" s="34"/>
      <c r="ACQ558" s="34"/>
      <c r="ACR558" s="34"/>
      <c r="ACS558" s="34"/>
      <c r="ACT558" s="34"/>
      <c r="ACU558" s="34"/>
      <c r="ACV558" s="34"/>
      <c r="ACW558" s="34"/>
      <c r="ACX558" s="34"/>
      <c r="ACY558" s="34"/>
      <c r="ACZ558" s="34"/>
      <c r="ADA558" s="34"/>
      <c r="ADB558" s="34"/>
      <c r="ADC558" s="34"/>
      <c r="ADD558" s="34"/>
      <c r="ADE558" s="34"/>
      <c r="ADF558" s="34"/>
      <c r="ADG558" s="34"/>
      <c r="ADH558" s="34"/>
      <c r="ADI558" s="34"/>
      <c r="ADJ558" s="34"/>
      <c r="ADK558" s="34"/>
      <c r="ADL558" s="34"/>
      <c r="ADM558" s="34"/>
      <c r="ADN558" s="34"/>
      <c r="ADO558" s="34"/>
      <c r="ADP558" s="34"/>
      <c r="ADQ558" s="34"/>
      <c r="ADR558" s="34"/>
      <c r="ADS558" s="34"/>
      <c r="ADT558" s="34"/>
      <c r="ADU558" s="34"/>
      <c r="ADV558" s="34"/>
      <c r="ADW558" s="34"/>
      <c r="ADX558" s="34"/>
      <c r="ADY558" s="34"/>
      <c r="ADZ558" s="34"/>
      <c r="AEA558" s="34"/>
      <c r="AEB558" s="34"/>
      <c r="AEC558" s="34"/>
      <c r="AED558" s="34"/>
      <c r="AEE558" s="34"/>
      <c r="AEF558" s="34"/>
      <c r="AEG558" s="34"/>
      <c r="AEH558" s="34"/>
      <c r="AEI558" s="34"/>
      <c r="AEJ558" s="34"/>
      <c r="AEK558" s="34"/>
      <c r="AEL558" s="34"/>
      <c r="AEM558" s="34"/>
      <c r="AEN558" s="34"/>
      <c r="AEO558" s="34"/>
      <c r="AEP558" s="34"/>
      <c r="AEQ558" s="34"/>
      <c r="AER558" s="34"/>
      <c r="AES558" s="34"/>
      <c r="AET558" s="34"/>
      <c r="AEU558" s="34"/>
      <c r="AEV558" s="34"/>
      <c r="AEW558" s="34"/>
      <c r="AEX558" s="34"/>
      <c r="AEY558" s="34"/>
      <c r="AEZ558" s="34"/>
      <c r="AFA558" s="34"/>
      <c r="AFB558" s="34"/>
      <c r="AFC558" s="34"/>
      <c r="AFD558" s="34"/>
      <c r="AFE558" s="34"/>
      <c r="AFF558" s="34"/>
      <c r="AFG558" s="34"/>
      <c r="AFH558" s="34"/>
      <c r="AFI558" s="34"/>
      <c r="AFJ558" s="34"/>
      <c r="AFK558" s="34"/>
      <c r="AFL558" s="34"/>
      <c r="AFM558" s="34"/>
      <c r="AFN558" s="34"/>
      <c r="AFO558" s="34"/>
      <c r="AFP558" s="34"/>
      <c r="AFQ558" s="34"/>
      <c r="AFR558" s="34"/>
      <c r="AFS558" s="34"/>
      <c r="AFT558" s="34"/>
      <c r="AFU558" s="34"/>
      <c r="AFV558" s="34"/>
      <c r="AFW558" s="34"/>
      <c r="AFX558" s="34"/>
      <c r="AFY558" s="34"/>
      <c r="AFZ558" s="34"/>
      <c r="AGA558" s="34"/>
      <c r="AGB558" s="34"/>
      <c r="AGC558" s="34"/>
      <c r="AGD558" s="34"/>
      <c r="AGE558" s="34"/>
      <c r="AGF558" s="34"/>
      <c r="AGG558" s="34"/>
      <c r="AGH558" s="34"/>
      <c r="AGI558" s="34"/>
      <c r="AGJ558" s="34"/>
      <c r="AGK558" s="34"/>
      <c r="AGL558" s="34"/>
      <c r="AGM558" s="34"/>
      <c r="AGN558" s="34"/>
      <c r="AGO558" s="34"/>
      <c r="AGP558" s="34"/>
      <c r="AGQ558" s="34"/>
      <c r="AGR558" s="34"/>
      <c r="AGS558" s="34"/>
      <c r="AGT558" s="34"/>
      <c r="AGU558" s="34"/>
      <c r="AGV558" s="34"/>
      <c r="AGW558" s="34"/>
      <c r="AGX558" s="34"/>
      <c r="AGY558" s="34"/>
      <c r="AGZ558" s="34"/>
      <c r="AHA558" s="34"/>
      <c r="AHB558" s="34"/>
      <c r="AHC558" s="34"/>
      <c r="AHD558" s="34"/>
      <c r="AHE558" s="34"/>
      <c r="AHF558" s="34"/>
      <c r="AHG558" s="34"/>
      <c r="AHH558" s="34"/>
      <c r="AHI558" s="34"/>
      <c r="AHJ558" s="34"/>
      <c r="AHK558" s="34"/>
      <c r="AHL558" s="34"/>
      <c r="AHM558" s="34"/>
      <c r="AHN558" s="34"/>
      <c r="AHO558" s="34"/>
      <c r="AHP558" s="34"/>
      <c r="AHQ558" s="34"/>
      <c r="AHR558" s="34"/>
      <c r="AHS558" s="34"/>
      <c r="AHT558" s="34"/>
      <c r="AHU558" s="34"/>
      <c r="AHV558" s="34"/>
      <c r="AHW558" s="34"/>
      <c r="AHX558" s="34"/>
      <c r="AHY558" s="34"/>
      <c r="AHZ558" s="34"/>
      <c r="AIA558" s="34"/>
      <c r="AIB558" s="34"/>
      <c r="AIC558" s="34"/>
      <c r="AID558" s="34"/>
      <c r="AIE558" s="34"/>
      <c r="AIF558" s="34"/>
      <c r="AIG558" s="34"/>
      <c r="AIH558" s="34"/>
      <c r="AII558" s="34"/>
      <c r="AIJ558" s="34"/>
      <c r="AIK558" s="34"/>
      <c r="AIL558" s="34"/>
      <c r="AIM558" s="34"/>
      <c r="AIN558" s="34"/>
      <c r="AIO558" s="34"/>
      <c r="AIP558" s="34"/>
      <c r="AIQ558" s="34"/>
      <c r="AIR558" s="34"/>
      <c r="AIS558" s="34"/>
      <c r="AIT558" s="34"/>
      <c r="AIU558" s="34"/>
      <c r="AIV558" s="34"/>
      <c r="AIW558" s="34"/>
      <c r="AIX558" s="34"/>
      <c r="AIY558" s="34"/>
      <c r="AIZ558" s="34"/>
      <c r="AJA558" s="34"/>
      <c r="AJB558" s="34"/>
      <c r="AJC558" s="34"/>
      <c r="AJD558" s="34"/>
      <c r="AJE558" s="34"/>
      <c r="AJF558" s="34"/>
      <c r="AJG558" s="34"/>
      <c r="AJH558" s="34"/>
      <c r="AJI558" s="34"/>
      <c r="AJJ558" s="34"/>
      <c r="AJK558" s="34"/>
      <c r="AJL558" s="34"/>
      <c r="AJM558" s="34"/>
      <c r="AJN558" s="34"/>
      <c r="AJO558" s="34"/>
      <c r="AJP558" s="34"/>
      <c r="AJQ558" s="34"/>
      <c r="AJR558" s="34"/>
      <c r="AJS558" s="34"/>
      <c r="AJT558" s="34"/>
      <c r="AJU558" s="34"/>
      <c r="AJV558" s="34"/>
      <c r="AJW558" s="34"/>
      <c r="AJX558" s="34"/>
      <c r="AJY558" s="34"/>
      <c r="AJZ558" s="34"/>
      <c r="AKA558" s="34"/>
      <c r="AKB558" s="34"/>
      <c r="AKC558" s="34"/>
      <c r="AKD558" s="34"/>
      <c r="AKE558" s="34"/>
      <c r="AKF558" s="34"/>
      <c r="AKG558" s="34"/>
      <c r="AKH558" s="34"/>
      <c r="AKI558" s="34"/>
      <c r="AKJ558" s="34"/>
      <c r="AKK558" s="34"/>
      <c r="AKL558" s="34"/>
      <c r="AKM558" s="34"/>
      <c r="AKN558" s="34"/>
      <c r="AKO558" s="34"/>
      <c r="AKP558" s="34"/>
      <c r="AKQ558" s="34"/>
      <c r="AKR558" s="34"/>
      <c r="AKS558" s="34"/>
      <c r="AKT558" s="34"/>
      <c r="AKU558" s="34"/>
      <c r="AKV558" s="34"/>
      <c r="AKW558" s="34"/>
      <c r="AKX558" s="34"/>
      <c r="AKY558" s="34"/>
      <c r="AKZ558" s="34"/>
      <c r="ALA558" s="34"/>
      <c r="ALB558" s="34"/>
      <c r="ALC558" s="34"/>
      <c r="ALD558" s="34"/>
      <c r="ALE558" s="34"/>
      <c r="ALF558" s="34"/>
      <c r="ALG558" s="34"/>
      <c r="ALH558" s="34"/>
      <c r="ALI558" s="34"/>
      <c r="ALJ558" s="34"/>
      <c r="ALK558" s="34"/>
      <c r="ALL558" s="34"/>
      <c r="ALM558" s="34"/>
      <c r="ALN558" s="34"/>
      <c r="ALO558" s="34"/>
      <c r="ALP558" s="34"/>
      <c r="ALQ558" s="34"/>
      <c r="ALR558" s="34"/>
      <c r="ALS558" s="34"/>
      <c r="ALT558" s="34"/>
      <c r="ALU558" s="34"/>
      <c r="ALV558" s="34"/>
      <c r="ALW558" s="34"/>
      <c r="ALX558" s="34"/>
      <c r="ALY558" s="34"/>
      <c r="ALZ558" s="34"/>
      <c r="AMA558" s="34"/>
      <c r="AMB558" s="34"/>
      <c r="AMC558" s="34"/>
      <c r="AMD558" s="34"/>
      <c r="AME558" s="34"/>
      <c r="AMF558" s="34"/>
      <c r="AMG558" s="34"/>
      <c r="AMH558" s="34"/>
      <c r="AMI558" s="34"/>
      <c r="AMJ558" s="34"/>
      <c r="AMK558" s="34"/>
      <c r="AML558" s="34"/>
      <c r="AMM558" s="34"/>
      <c r="AMN558" s="34"/>
      <c r="AMO558" s="34"/>
      <c r="AMP558" s="34"/>
      <c r="AMQ558" s="34"/>
      <c r="AMR558" s="34"/>
      <c r="AMS558" s="34"/>
      <c r="AMT558" s="34"/>
      <c r="AMU558" s="34"/>
      <c r="AMV558" s="34"/>
      <c r="AMW558" s="34"/>
      <c r="AMX558" s="34"/>
      <c r="AMY558" s="34"/>
      <c r="AMZ558" s="34"/>
      <c r="ANA558" s="34"/>
      <c r="ANB558" s="34"/>
      <c r="ANC558" s="34"/>
      <c r="AND558" s="34"/>
      <c r="ANE558" s="34"/>
      <c r="ANF558" s="34"/>
      <c r="ANG558" s="34"/>
      <c r="ANH558" s="34"/>
      <c r="ANI558" s="34"/>
      <c r="ANJ558" s="34"/>
      <c r="ANK558" s="34"/>
      <c r="ANL558" s="34"/>
      <c r="ANM558" s="34"/>
      <c r="ANN558" s="34"/>
      <c r="ANO558" s="34"/>
      <c r="ANP558" s="34"/>
      <c r="ANQ558" s="34"/>
      <c r="ANR558" s="34"/>
      <c r="ANS558" s="34"/>
      <c r="ANT558" s="34"/>
      <c r="ANU558" s="34"/>
      <c r="ANV558" s="34"/>
      <c r="ANW558" s="34"/>
      <c r="ANX558" s="34"/>
      <c r="ANY558" s="34"/>
      <c r="ANZ558" s="34"/>
      <c r="AOA558" s="34"/>
      <c r="AOB558" s="34"/>
      <c r="AOC558" s="34"/>
      <c r="AOD558" s="34"/>
      <c r="AOE558" s="34"/>
      <c r="AOF558" s="34"/>
      <c r="AOG558" s="34"/>
      <c r="AOH558" s="34"/>
      <c r="AOI558" s="34"/>
      <c r="AOJ558" s="34"/>
      <c r="AOK558" s="34"/>
      <c r="AOL558" s="34"/>
      <c r="AOM558" s="34"/>
      <c r="AON558" s="34"/>
      <c r="AOO558" s="34"/>
      <c r="AOP558" s="34"/>
      <c r="AOQ558" s="34"/>
      <c r="AOR558" s="34"/>
      <c r="AOS558" s="34"/>
      <c r="AOT558" s="34"/>
      <c r="AOU558" s="34"/>
      <c r="AOV558" s="34"/>
      <c r="AOW558" s="34"/>
      <c r="AOX558" s="34"/>
      <c r="AOY558" s="34"/>
      <c r="AOZ558" s="34"/>
      <c r="APA558" s="34"/>
      <c r="APB558" s="34"/>
      <c r="APC558" s="34"/>
      <c r="APD558" s="34"/>
      <c r="APE558" s="34"/>
      <c r="APF558" s="34"/>
      <c r="APG558" s="34"/>
      <c r="APH558" s="34"/>
      <c r="API558" s="34"/>
      <c r="APJ558" s="34"/>
      <c r="APK558" s="34"/>
      <c r="APL558" s="34"/>
      <c r="APM558" s="34"/>
      <c r="APN558" s="34"/>
      <c r="APO558" s="34"/>
      <c r="APP558" s="34"/>
      <c r="APQ558" s="34"/>
      <c r="APR558" s="34"/>
      <c r="APS558" s="34"/>
      <c r="APT558" s="34"/>
      <c r="APU558" s="34"/>
      <c r="APV558" s="34"/>
      <c r="APW558" s="34"/>
      <c r="APX558" s="34"/>
      <c r="APY558" s="34"/>
      <c r="APZ558" s="34"/>
      <c r="AQA558" s="34"/>
      <c r="AQB558" s="34"/>
      <c r="AQC558" s="34"/>
      <c r="AQD558" s="34"/>
      <c r="AQE558" s="34"/>
      <c r="AQF558" s="34"/>
      <c r="AQG558" s="34"/>
      <c r="AQH558" s="34"/>
      <c r="AQI558" s="34"/>
      <c r="AQJ558" s="34"/>
      <c r="AQK558" s="34"/>
      <c r="AQL558" s="34"/>
      <c r="AQM558" s="34"/>
      <c r="AQN558" s="34"/>
      <c r="AQO558" s="34"/>
      <c r="AQP558" s="34"/>
      <c r="AQQ558" s="34"/>
      <c r="AQR558" s="34"/>
      <c r="AQS558" s="34"/>
      <c r="AQT558" s="34"/>
      <c r="AQU558" s="34"/>
      <c r="AQV558" s="34"/>
      <c r="AQW558" s="34"/>
      <c r="AQX558" s="34"/>
      <c r="AQY558" s="34"/>
      <c r="AQZ558" s="34"/>
      <c r="ARA558" s="34"/>
      <c r="ARB558" s="34"/>
      <c r="ARC558" s="34"/>
      <c r="ARD558" s="34"/>
      <c r="ARE558" s="34"/>
      <c r="ARF558" s="34"/>
      <c r="ARG558" s="34"/>
      <c r="ARH558" s="34"/>
      <c r="ARI558" s="34"/>
      <c r="ARJ558" s="34"/>
      <c r="ARK558" s="34"/>
      <c r="ARL558" s="34"/>
      <c r="ARM558" s="34"/>
      <c r="ARN558" s="34"/>
      <c r="ARO558" s="34"/>
      <c r="ARP558" s="34"/>
      <c r="ARQ558" s="34"/>
      <c r="ARR558" s="34"/>
      <c r="ARS558" s="34"/>
      <c r="ART558" s="34"/>
      <c r="ARU558" s="34"/>
      <c r="ARV558" s="34"/>
      <c r="ARW558" s="34"/>
      <c r="ARX558" s="34"/>
      <c r="ARY558" s="34"/>
      <c r="ARZ558" s="34"/>
      <c r="ASA558" s="34"/>
      <c r="ASB558" s="34"/>
      <c r="ASC558" s="34"/>
      <c r="ASD558" s="34"/>
      <c r="ASE558" s="34"/>
      <c r="ASF558" s="34"/>
      <c r="ASG558" s="34"/>
      <c r="ASH558" s="34"/>
      <c r="ASI558" s="34"/>
      <c r="ASJ558" s="34"/>
      <c r="ASK558" s="34"/>
      <c r="ASL558" s="34"/>
      <c r="ASM558" s="34"/>
      <c r="ASN558" s="34"/>
      <c r="ASO558" s="34"/>
      <c r="ASP558" s="34"/>
      <c r="ASQ558" s="34"/>
      <c r="ASR558" s="34"/>
      <c r="ASS558" s="34"/>
      <c r="AST558" s="34"/>
      <c r="ASU558" s="34"/>
      <c r="ASV558" s="34"/>
      <c r="ASW558" s="34"/>
      <c r="ASX558" s="34"/>
      <c r="ASY558" s="34"/>
      <c r="ASZ558" s="34"/>
      <c r="ATA558" s="34"/>
      <c r="ATB558" s="34"/>
      <c r="ATC558" s="34"/>
      <c r="ATD558" s="34"/>
      <c r="ATE558" s="34"/>
      <c r="ATF558" s="34"/>
      <c r="ATG558" s="34"/>
      <c r="ATH558" s="34"/>
      <c r="ATI558" s="34"/>
      <c r="ATJ558" s="34"/>
      <c r="ATK558" s="34"/>
      <c r="ATL558" s="34"/>
      <c r="ATM558" s="34"/>
      <c r="ATN558" s="34"/>
      <c r="ATO558" s="34"/>
      <c r="ATP558" s="34"/>
      <c r="ATQ558" s="34"/>
      <c r="ATR558" s="34"/>
      <c r="ATS558" s="34"/>
      <c r="ATT558" s="34"/>
      <c r="ATU558" s="34"/>
      <c r="ATV558" s="34"/>
      <c r="ATW558" s="34"/>
      <c r="ATX558" s="34"/>
      <c r="ATY558" s="34"/>
      <c r="ATZ558" s="34"/>
      <c r="AUA558" s="34"/>
      <c r="AUB558" s="34"/>
      <c r="AUC558" s="34"/>
      <c r="AUD558" s="34"/>
      <c r="AUE558" s="34"/>
      <c r="AUF558" s="34"/>
      <c r="AUG558" s="34"/>
      <c r="AUH558" s="34"/>
      <c r="AUI558" s="34"/>
      <c r="AUJ558" s="34"/>
      <c r="AUK558" s="34"/>
      <c r="AUL558" s="34"/>
      <c r="AUM558" s="34"/>
      <c r="AUN558" s="34"/>
      <c r="AUO558" s="34"/>
      <c r="AUP558" s="34"/>
      <c r="AUQ558" s="34"/>
      <c r="AUR558" s="34"/>
      <c r="AUS558" s="34"/>
      <c r="AUT558" s="34"/>
      <c r="AUU558" s="34"/>
      <c r="AUV558" s="34"/>
      <c r="AUW558" s="34"/>
      <c r="AUX558" s="34"/>
      <c r="AUY558" s="34"/>
      <c r="AUZ558" s="34"/>
      <c r="AVA558" s="34"/>
      <c r="AVB558" s="34"/>
      <c r="AVC558" s="34"/>
      <c r="AVD558" s="34"/>
      <c r="AVE558" s="34"/>
      <c r="AVF558" s="34"/>
      <c r="AVG558" s="34"/>
      <c r="AVH558" s="34"/>
      <c r="AVI558" s="34"/>
      <c r="AVJ558" s="34"/>
      <c r="AVK558" s="34"/>
      <c r="AVL558" s="34"/>
      <c r="AVM558" s="34"/>
      <c r="AVN558" s="34"/>
      <c r="AVO558" s="34"/>
      <c r="AVP558" s="34"/>
      <c r="AVQ558" s="34"/>
      <c r="AVR558" s="34"/>
      <c r="AVS558" s="34"/>
      <c r="AVT558" s="34"/>
      <c r="AVU558" s="34"/>
      <c r="AVV558" s="34"/>
      <c r="AVW558" s="34"/>
      <c r="AVX558" s="34"/>
      <c r="AVY558" s="34"/>
      <c r="AVZ558" s="34"/>
      <c r="AWA558" s="34"/>
      <c r="AWB558" s="34"/>
      <c r="AWC558" s="34"/>
      <c r="AWD558" s="34"/>
      <c r="AWE558" s="34"/>
      <c r="AWF558" s="34"/>
      <c r="AWG558" s="34"/>
      <c r="AWH558" s="34"/>
      <c r="AWI558" s="34"/>
      <c r="AWJ558" s="34"/>
      <c r="AWK558" s="34"/>
      <c r="AWL558" s="34"/>
      <c r="AWM558" s="34"/>
      <c r="AWN558" s="34"/>
      <c r="AWO558" s="34"/>
      <c r="AWP558" s="34"/>
      <c r="AWQ558" s="34"/>
      <c r="AWR558" s="34"/>
      <c r="AWS558" s="34"/>
      <c r="AWT558" s="34"/>
      <c r="AWU558" s="34"/>
      <c r="AWV558" s="34"/>
      <c r="AWW558" s="34"/>
      <c r="AWX558" s="34"/>
      <c r="AWY558" s="34"/>
      <c r="AWZ558" s="34"/>
      <c r="AXA558" s="34"/>
      <c r="AXB558" s="34"/>
      <c r="AXC558" s="34"/>
      <c r="AXD558" s="34"/>
      <c r="AXE558" s="34"/>
      <c r="AXF558" s="34"/>
      <c r="AXG558" s="34"/>
      <c r="AXH558" s="34"/>
      <c r="AXI558" s="34"/>
      <c r="AXJ558" s="34"/>
      <c r="AXK558" s="34"/>
      <c r="AXL558" s="34"/>
      <c r="AXM558" s="34"/>
      <c r="AXN558" s="34"/>
      <c r="AXO558" s="34"/>
      <c r="AXP558" s="34"/>
      <c r="AXQ558" s="34"/>
      <c r="AXR558" s="34"/>
      <c r="AXS558" s="34"/>
      <c r="AXT558" s="34"/>
      <c r="AXU558" s="34"/>
      <c r="AXV558" s="34"/>
      <c r="AXW558" s="34"/>
      <c r="AXX558" s="34"/>
      <c r="AXY558" s="34"/>
      <c r="AXZ558" s="34"/>
      <c r="AYA558" s="34"/>
      <c r="AYB558" s="34"/>
      <c r="AYC558" s="34"/>
      <c r="AYD558" s="34"/>
      <c r="AYE558" s="34"/>
      <c r="AYF558" s="34"/>
      <c r="AYG558" s="34"/>
      <c r="AYH558" s="34"/>
      <c r="AYI558" s="34"/>
      <c r="AYJ558" s="34"/>
      <c r="AYK558" s="34"/>
      <c r="AYL558" s="34"/>
      <c r="AYM558" s="34"/>
      <c r="AYN558" s="34"/>
      <c r="AYO558" s="34"/>
      <c r="AYP558" s="34"/>
      <c r="AYQ558" s="34"/>
      <c r="AYR558" s="34"/>
      <c r="AYS558" s="34"/>
      <c r="AYT558" s="34"/>
      <c r="AYU558" s="34"/>
      <c r="AYV558" s="34"/>
      <c r="AYW558" s="34"/>
      <c r="AYX558" s="34"/>
      <c r="AYY558" s="34"/>
      <c r="AYZ558" s="34"/>
      <c r="AZA558" s="34"/>
      <c r="AZB558" s="34"/>
      <c r="AZC558" s="34"/>
      <c r="AZD558" s="34"/>
      <c r="AZE558" s="34"/>
      <c r="AZF558" s="34"/>
      <c r="AZG558" s="34"/>
      <c r="AZH558" s="34"/>
      <c r="AZI558" s="34"/>
      <c r="AZJ558" s="34"/>
      <c r="AZK558" s="34"/>
      <c r="AZL558" s="34"/>
      <c r="AZM558" s="34"/>
      <c r="AZN558" s="34"/>
      <c r="AZO558" s="34"/>
      <c r="AZP558" s="34"/>
      <c r="AZQ558" s="34"/>
      <c r="AZR558" s="34"/>
      <c r="AZS558" s="34"/>
      <c r="AZT558" s="34"/>
      <c r="AZU558" s="34"/>
      <c r="AZV558" s="34"/>
      <c r="AZW558" s="34"/>
      <c r="AZX558" s="34"/>
      <c r="AZY558" s="34"/>
      <c r="AZZ558" s="34"/>
      <c r="BAA558" s="34"/>
      <c r="BAB558" s="34"/>
      <c r="BAC558" s="34"/>
      <c r="BAD558" s="34"/>
      <c r="BAE558" s="34"/>
      <c r="BAF558" s="34"/>
      <c r="BAG558" s="34"/>
      <c r="BAH558" s="34"/>
      <c r="BAI558" s="34"/>
      <c r="BAJ558" s="34"/>
      <c r="BAK558" s="34"/>
      <c r="BAL558" s="34"/>
      <c r="BAM558" s="34"/>
      <c r="BAN558" s="34"/>
      <c r="BAO558" s="34"/>
      <c r="BAP558" s="34"/>
      <c r="BAQ558" s="34"/>
      <c r="BAR558" s="34"/>
      <c r="BAS558" s="34"/>
      <c r="BAT558" s="34"/>
      <c r="BAU558" s="34"/>
      <c r="BAV558" s="34"/>
      <c r="BAW558" s="34"/>
      <c r="BAX558" s="34"/>
      <c r="BAY558" s="34"/>
      <c r="BAZ558" s="34"/>
      <c r="BBA558" s="34"/>
      <c r="BBB558" s="34"/>
      <c r="BBC558" s="34"/>
      <c r="BBD558" s="34"/>
      <c r="BBE558" s="34"/>
      <c r="BBF558" s="34"/>
      <c r="BBG558" s="34"/>
      <c r="BBH558" s="34"/>
      <c r="BBI558" s="34"/>
      <c r="BBJ558" s="34"/>
      <c r="BBK558" s="34"/>
      <c r="BBL558" s="34"/>
      <c r="BBM558" s="34"/>
      <c r="BBN558" s="34"/>
      <c r="BBO558" s="34"/>
      <c r="BBP558" s="34"/>
      <c r="BBQ558" s="34"/>
      <c r="BBR558" s="34"/>
      <c r="BBS558" s="34"/>
      <c r="BBT558" s="34"/>
      <c r="BBU558" s="34"/>
      <c r="BBV558" s="34"/>
      <c r="BBW558" s="34"/>
      <c r="BBX558" s="34"/>
      <c r="BBY558" s="34"/>
      <c r="BBZ558" s="34"/>
      <c r="BCA558" s="34"/>
      <c r="BCB558" s="34"/>
      <c r="BCC558" s="34"/>
      <c r="BCD558" s="34"/>
      <c r="BCE558" s="34"/>
      <c r="BCF558" s="34"/>
      <c r="BCG558" s="34"/>
      <c r="BCH558" s="34"/>
      <c r="BCI558" s="34"/>
      <c r="BCJ558" s="34"/>
      <c r="BCK558" s="34"/>
      <c r="BCL558" s="34"/>
      <c r="BCM558" s="34"/>
      <c r="BCN558" s="34"/>
      <c r="BCO558" s="34"/>
      <c r="BCP558" s="34"/>
      <c r="BCQ558" s="34"/>
      <c r="BCR558" s="34"/>
      <c r="BCS558" s="34"/>
      <c r="BCT558" s="34"/>
      <c r="BCU558" s="34"/>
      <c r="BCV558" s="34"/>
      <c r="BCW558" s="34"/>
      <c r="BCX558" s="34"/>
      <c r="BCY558" s="34"/>
      <c r="BCZ558" s="34"/>
      <c r="BDA558" s="34"/>
      <c r="BDB558" s="34"/>
      <c r="BDC558" s="34"/>
      <c r="BDD558" s="34"/>
      <c r="BDE558" s="34"/>
      <c r="BDF558" s="34"/>
      <c r="BDG558" s="34"/>
      <c r="BDH558" s="34"/>
      <c r="BDI558" s="34"/>
      <c r="BDJ558" s="34"/>
      <c r="BDK558" s="34"/>
      <c r="BDL558" s="34"/>
      <c r="BDM558" s="34"/>
      <c r="BDN558" s="34"/>
      <c r="BDO558" s="34"/>
      <c r="BDP558" s="34"/>
      <c r="BDQ558" s="34"/>
      <c r="BDR558" s="34"/>
      <c r="BDS558" s="34"/>
      <c r="BDT558" s="34"/>
      <c r="BDU558" s="34"/>
      <c r="BDV558" s="34"/>
      <c r="BDW558" s="34"/>
      <c r="BDX558" s="34"/>
      <c r="BDY558" s="34"/>
      <c r="BDZ558" s="34"/>
      <c r="BEA558" s="34"/>
      <c r="BEB558" s="34"/>
      <c r="BEC558" s="34"/>
      <c r="BED558" s="34"/>
      <c r="BEE558" s="34"/>
      <c r="BEF558" s="34"/>
      <c r="BEG558" s="34"/>
      <c r="BEH558" s="34"/>
      <c r="BEI558" s="34"/>
      <c r="BEJ558" s="34"/>
      <c r="BEK558" s="34"/>
      <c r="BEL558" s="34"/>
      <c r="BEM558" s="34"/>
      <c r="BEN558" s="34"/>
      <c r="BEO558" s="34"/>
      <c r="BEP558" s="34"/>
      <c r="BEQ558" s="34"/>
      <c r="BER558" s="34"/>
      <c r="BES558" s="34"/>
      <c r="BET558" s="34"/>
      <c r="BEU558" s="34"/>
      <c r="BEV558" s="34"/>
      <c r="BEW558" s="34"/>
      <c r="BEX558" s="34"/>
      <c r="BEY558" s="34"/>
      <c r="BEZ558" s="34"/>
      <c r="BFA558" s="34"/>
      <c r="BFB558" s="34"/>
      <c r="BFC558" s="34"/>
      <c r="BFD558" s="34"/>
      <c r="BFE558" s="34"/>
      <c r="BFF558" s="34"/>
      <c r="BFG558" s="34"/>
      <c r="BFH558" s="34"/>
      <c r="BFI558" s="34"/>
      <c r="BFJ558" s="34"/>
      <c r="BFK558" s="34"/>
      <c r="BFL558" s="34"/>
      <c r="BFM558" s="34"/>
      <c r="BFN558" s="34"/>
      <c r="BFO558" s="34"/>
      <c r="BFP558" s="34"/>
      <c r="BFQ558" s="34"/>
      <c r="BFR558" s="34"/>
      <c r="BFS558" s="34"/>
      <c r="BFT558" s="34"/>
      <c r="BFU558" s="34"/>
      <c r="BFV558" s="34"/>
      <c r="BFW558" s="34"/>
      <c r="BFX558" s="34"/>
      <c r="BFY558" s="34"/>
      <c r="BFZ558" s="34"/>
      <c r="BGA558" s="34"/>
      <c r="BGB558" s="34"/>
      <c r="BGC558" s="34"/>
      <c r="BGD558" s="34"/>
      <c r="BGE558" s="34"/>
      <c r="BGF558" s="34"/>
      <c r="BGG558" s="34"/>
      <c r="BGH558" s="34"/>
      <c r="BGI558" s="34"/>
      <c r="BGJ558" s="34"/>
      <c r="BGK558" s="34"/>
      <c r="BGL558" s="34"/>
      <c r="BGM558" s="34"/>
      <c r="BGN558" s="34"/>
      <c r="BGO558" s="34"/>
      <c r="BGP558" s="34"/>
      <c r="BGQ558" s="34"/>
      <c r="BGR558" s="34"/>
      <c r="BGS558" s="34"/>
      <c r="BGT558" s="34"/>
      <c r="BGU558" s="34"/>
      <c r="BGV558" s="34"/>
      <c r="BGW558" s="34"/>
      <c r="BGX558" s="34"/>
      <c r="BGY558" s="34"/>
      <c r="BGZ558" s="34"/>
      <c r="BHA558" s="34"/>
      <c r="BHB558" s="34"/>
      <c r="BHC558" s="34"/>
      <c r="BHD558" s="34"/>
      <c r="BHE558" s="34"/>
      <c r="BHF558" s="34"/>
      <c r="BHG558" s="34"/>
      <c r="BHH558" s="34"/>
      <c r="BHI558" s="34"/>
      <c r="BHJ558" s="34"/>
      <c r="BHK558" s="34"/>
      <c r="BHL558" s="34"/>
      <c r="BHM558" s="34"/>
      <c r="BHN558" s="34"/>
      <c r="BHO558" s="34"/>
      <c r="BHP558" s="34"/>
      <c r="BHQ558" s="34"/>
      <c r="BHR558" s="34"/>
      <c r="BHS558" s="34"/>
      <c r="BHT558" s="34"/>
      <c r="BHU558" s="34"/>
      <c r="BHV558" s="34"/>
      <c r="BHW558" s="34"/>
      <c r="BHX558" s="34"/>
      <c r="BHY558" s="34"/>
      <c r="BHZ558" s="34"/>
      <c r="BIA558" s="34"/>
      <c r="BIB558" s="34"/>
      <c r="BIC558" s="34"/>
      <c r="BID558" s="34"/>
      <c r="BIE558" s="34"/>
      <c r="BIF558" s="34"/>
      <c r="BIG558" s="34"/>
      <c r="BIH558" s="34"/>
      <c r="BII558" s="34"/>
      <c r="BIJ558" s="34"/>
      <c r="BIK558" s="34"/>
      <c r="BIL558" s="34"/>
      <c r="BIM558" s="34"/>
      <c r="BIN558" s="34"/>
      <c r="BIO558" s="34"/>
      <c r="BIP558" s="34"/>
      <c r="BIQ558" s="34"/>
      <c r="BIR558" s="34"/>
      <c r="BIS558" s="34"/>
      <c r="BIT558" s="34"/>
      <c r="BIU558" s="34"/>
      <c r="BIV558" s="34"/>
      <c r="BIW558" s="34"/>
      <c r="BIX558" s="34"/>
      <c r="BIY558" s="34"/>
      <c r="BIZ558" s="34"/>
      <c r="BJA558" s="34"/>
      <c r="BJB558" s="34"/>
      <c r="BJC558" s="34"/>
      <c r="BJD558" s="34"/>
      <c r="BJE558" s="34"/>
      <c r="BJF558" s="34"/>
      <c r="BJG558" s="34"/>
      <c r="BJH558" s="34"/>
      <c r="BJI558" s="34"/>
      <c r="BJJ558" s="34"/>
      <c r="BJK558" s="34"/>
      <c r="BJL558" s="34"/>
      <c r="BJM558" s="34"/>
      <c r="BJN558" s="34"/>
      <c r="BJO558" s="34"/>
      <c r="BJP558" s="34"/>
      <c r="BJQ558" s="34"/>
      <c r="BJR558" s="34"/>
      <c r="BJS558" s="34"/>
      <c r="BJT558" s="34"/>
      <c r="BJU558" s="34"/>
      <c r="BJV558" s="34"/>
      <c r="BJW558" s="34"/>
      <c r="BJX558" s="34"/>
      <c r="BJY558" s="34"/>
      <c r="BJZ558" s="34"/>
      <c r="BKA558" s="34"/>
      <c r="BKB558" s="34"/>
      <c r="BKC558" s="34"/>
      <c r="BKD558" s="34"/>
      <c r="BKE558" s="34"/>
      <c r="BKF558" s="34"/>
      <c r="BKG558" s="34"/>
      <c r="BKH558" s="34"/>
      <c r="BKI558" s="34"/>
      <c r="BKJ558" s="34"/>
      <c r="BKK558" s="34"/>
      <c r="BKL558" s="34"/>
      <c r="BKM558" s="34"/>
      <c r="BKN558" s="34"/>
      <c r="BKO558" s="34"/>
      <c r="BKP558" s="34"/>
      <c r="BKQ558" s="34"/>
      <c r="BKR558" s="34"/>
      <c r="BKS558" s="34"/>
      <c r="BKT558" s="34"/>
      <c r="BKU558" s="34"/>
      <c r="BKV558" s="34"/>
      <c r="BKW558" s="34"/>
      <c r="BKX558" s="34"/>
      <c r="BKY558" s="34"/>
      <c r="BKZ558" s="34"/>
      <c r="BLA558" s="34"/>
      <c r="BLB558" s="34"/>
      <c r="BLC558" s="34"/>
      <c r="BLD558" s="34"/>
      <c r="BLE558" s="34"/>
      <c r="BLF558" s="34"/>
      <c r="BLG558" s="34"/>
      <c r="BLH558" s="34"/>
      <c r="BLI558" s="34"/>
      <c r="BLJ558" s="34"/>
      <c r="BLK558" s="34"/>
      <c r="BLL558" s="34"/>
      <c r="BLM558" s="34"/>
      <c r="BLN558" s="34"/>
      <c r="BLO558" s="34"/>
      <c r="BLP558" s="34"/>
      <c r="BLQ558" s="34"/>
      <c r="BLR558" s="34"/>
      <c r="BLS558" s="34"/>
      <c r="BLT558" s="34"/>
      <c r="BLU558" s="34"/>
      <c r="BLV558" s="34"/>
      <c r="BLW558" s="34"/>
      <c r="BLX558" s="34"/>
      <c r="BLY558" s="34"/>
      <c r="BLZ558" s="34"/>
      <c r="BMA558" s="34"/>
      <c r="BMB558" s="34"/>
      <c r="BMC558" s="34"/>
      <c r="BMD558" s="34"/>
      <c r="BME558" s="34"/>
      <c r="BMF558" s="34"/>
      <c r="BMG558" s="34"/>
      <c r="BMH558" s="34"/>
      <c r="BMI558" s="34"/>
      <c r="BMJ558" s="34"/>
      <c r="BMK558" s="34"/>
      <c r="BML558" s="34"/>
      <c r="BMM558" s="34"/>
      <c r="BMN558" s="34"/>
      <c r="BMO558" s="34"/>
      <c r="BMP558" s="34"/>
      <c r="BMQ558" s="34"/>
      <c r="BMR558" s="34"/>
      <c r="BMS558" s="34"/>
      <c r="BMT558" s="34"/>
      <c r="BMU558" s="34"/>
      <c r="BMV558" s="34"/>
      <c r="BMW558" s="34"/>
      <c r="BMX558" s="34"/>
      <c r="BMY558" s="34"/>
      <c r="BMZ558" s="34"/>
      <c r="BNA558" s="34"/>
      <c r="BNB558" s="34"/>
      <c r="BNC558" s="34"/>
      <c r="BND558" s="34"/>
      <c r="BNE558" s="34"/>
      <c r="BNF558" s="34"/>
      <c r="BNG558" s="34"/>
      <c r="BNH558" s="34"/>
      <c r="BNI558" s="34"/>
      <c r="BNJ558" s="34"/>
      <c r="BNK558" s="34"/>
      <c r="BNL558" s="34"/>
      <c r="BNM558" s="34"/>
      <c r="BNN558" s="34"/>
      <c r="BNO558" s="34"/>
      <c r="BNP558" s="34"/>
      <c r="BNQ558" s="34"/>
      <c r="BNR558" s="34"/>
      <c r="BNS558" s="34"/>
      <c r="BNT558" s="34"/>
      <c r="BNU558" s="34"/>
      <c r="BNV558" s="34"/>
      <c r="BNW558" s="34"/>
      <c r="BNX558" s="34"/>
      <c r="BNY558" s="34"/>
      <c r="BNZ558" s="34"/>
      <c r="BOA558" s="34"/>
      <c r="BOB558" s="34"/>
      <c r="BOC558" s="34"/>
      <c r="BOD558" s="34"/>
      <c r="BOE558" s="34"/>
      <c r="BOF558" s="34"/>
      <c r="BOG558" s="34"/>
      <c r="BOH558" s="34"/>
      <c r="BOI558" s="34"/>
      <c r="BOJ558" s="34"/>
      <c r="BOK558" s="34"/>
      <c r="BOL558" s="34"/>
      <c r="BOM558" s="34"/>
      <c r="BON558" s="34"/>
      <c r="BOO558" s="34"/>
      <c r="BOP558" s="34"/>
      <c r="BOQ558" s="34"/>
      <c r="BOR558" s="34"/>
      <c r="BOS558" s="34"/>
      <c r="BOT558" s="34"/>
      <c r="BOU558" s="34"/>
      <c r="BOV558" s="34"/>
      <c r="BOW558" s="34"/>
      <c r="BOX558" s="34"/>
      <c r="BOY558" s="34"/>
      <c r="BOZ558" s="34"/>
      <c r="BPA558" s="34"/>
      <c r="BPB558" s="34"/>
      <c r="BPC558" s="34"/>
      <c r="BPD558" s="34"/>
      <c r="BPE558" s="34"/>
      <c r="BPF558" s="34"/>
      <c r="BPG558" s="34"/>
      <c r="BPH558" s="34"/>
      <c r="BPI558" s="34"/>
      <c r="BPJ558" s="34"/>
      <c r="BPK558" s="34"/>
      <c r="BPL558" s="34"/>
      <c r="BPM558" s="34"/>
      <c r="BPN558" s="34"/>
      <c r="BPO558" s="34"/>
      <c r="BPP558" s="34"/>
      <c r="BPQ558" s="34"/>
      <c r="BPR558" s="34"/>
      <c r="BPS558" s="34"/>
      <c r="BPT558" s="34"/>
      <c r="BPU558" s="34"/>
      <c r="BPV558" s="34"/>
      <c r="BPW558" s="34"/>
      <c r="BPX558" s="34"/>
      <c r="BPY558" s="34"/>
      <c r="BPZ558" s="34"/>
      <c r="BQA558" s="34"/>
      <c r="BQB558" s="34"/>
      <c r="BQC558" s="34"/>
      <c r="BQD558" s="34"/>
      <c r="BQE558" s="34"/>
      <c r="BQF558" s="34"/>
      <c r="BQG558" s="34"/>
      <c r="BQH558" s="34"/>
      <c r="BQI558" s="34"/>
      <c r="BQJ558" s="34"/>
      <c r="BQK558" s="34"/>
      <c r="BQL558" s="34"/>
      <c r="BQM558" s="34"/>
      <c r="BQN558" s="34"/>
      <c r="BQO558" s="34"/>
      <c r="BQP558" s="34"/>
      <c r="BQQ558" s="34"/>
      <c r="BQR558" s="34"/>
      <c r="BQS558" s="34"/>
      <c r="BQT558" s="34"/>
      <c r="BQU558" s="34"/>
      <c r="BQV558" s="34"/>
      <c r="BQW558" s="34"/>
      <c r="BQX558" s="34"/>
      <c r="BQY558" s="34"/>
      <c r="BQZ558" s="34"/>
      <c r="BRA558" s="34"/>
      <c r="BRB558" s="34"/>
      <c r="BRC558" s="34"/>
      <c r="BRD558" s="34"/>
      <c r="BRE558" s="34"/>
      <c r="BRF558" s="34"/>
      <c r="BRG558" s="34"/>
      <c r="BRH558" s="34"/>
      <c r="BRI558" s="34"/>
      <c r="BRJ558" s="34"/>
      <c r="BRK558" s="34"/>
      <c r="BRL558" s="34"/>
      <c r="BRM558" s="34"/>
      <c r="BRN558" s="34"/>
      <c r="BRO558" s="34"/>
      <c r="BRP558" s="34"/>
      <c r="BRQ558" s="34"/>
      <c r="BRR558" s="34"/>
      <c r="BRS558" s="34"/>
      <c r="BRT558" s="34"/>
      <c r="BRU558" s="34"/>
      <c r="BRV558" s="34"/>
      <c r="BRW558" s="34"/>
      <c r="BRX558" s="34"/>
      <c r="BRY558" s="34"/>
      <c r="BRZ558" s="34"/>
      <c r="BSA558" s="34"/>
      <c r="BSB558" s="34"/>
      <c r="BSC558" s="34"/>
      <c r="BSD558" s="34"/>
      <c r="BSE558" s="34"/>
      <c r="BSF558" s="34"/>
      <c r="BSG558" s="34"/>
      <c r="BSH558" s="34"/>
      <c r="BSI558" s="34"/>
      <c r="BSJ558" s="34"/>
      <c r="BSK558" s="34"/>
      <c r="BSL558" s="34"/>
      <c r="BSM558" s="34"/>
      <c r="BSN558" s="34"/>
      <c r="BSO558" s="34"/>
      <c r="BSP558" s="34"/>
      <c r="BSQ558" s="34"/>
      <c r="BSR558" s="34"/>
      <c r="BSS558" s="34"/>
      <c r="BST558" s="34"/>
      <c r="BSU558" s="34"/>
      <c r="BSV558" s="34"/>
      <c r="BSW558" s="34"/>
      <c r="BSX558" s="34"/>
      <c r="BSY558" s="34"/>
      <c r="BSZ558" s="34"/>
      <c r="BTA558" s="34"/>
      <c r="BTB558" s="34"/>
      <c r="BTC558" s="34"/>
      <c r="BTD558" s="34"/>
      <c r="BTE558" s="34"/>
      <c r="BTF558" s="34"/>
      <c r="BTG558" s="34"/>
      <c r="BTH558" s="34"/>
      <c r="BTI558" s="34"/>
      <c r="BTJ558" s="34"/>
      <c r="BTK558" s="34"/>
      <c r="BTL558" s="34"/>
      <c r="BTM558" s="34"/>
      <c r="BTN558" s="34"/>
      <c r="BTO558" s="34"/>
      <c r="BTP558" s="34"/>
      <c r="BTQ558" s="34"/>
      <c r="BTR558" s="34"/>
      <c r="BTS558" s="34"/>
      <c r="BTT558" s="34"/>
      <c r="BTU558" s="34"/>
      <c r="BTV558" s="34"/>
      <c r="BTW558" s="34"/>
      <c r="BTX558" s="34"/>
      <c r="BTY558" s="34"/>
      <c r="BTZ558" s="34"/>
      <c r="BUA558" s="34"/>
      <c r="BUB558" s="34"/>
      <c r="BUC558" s="34"/>
      <c r="BUD558" s="34"/>
      <c r="BUE558" s="34"/>
      <c r="BUF558" s="34"/>
      <c r="BUG558" s="34"/>
      <c r="BUH558" s="34"/>
      <c r="BUI558" s="34"/>
      <c r="BUJ558" s="34"/>
      <c r="BUK558" s="34"/>
      <c r="BUL558" s="34"/>
      <c r="BUM558" s="34"/>
      <c r="BUN558" s="34"/>
      <c r="BUO558" s="34"/>
      <c r="BUP558" s="34"/>
      <c r="BUQ558" s="34"/>
      <c r="BUR558" s="34"/>
      <c r="BUS558" s="34"/>
      <c r="BUT558" s="34"/>
      <c r="BUU558" s="34"/>
      <c r="BUV558" s="34"/>
      <c r="BUW558" s="34"/>
      <c r="BUX558" s="34"/>
      <c r="BUY558" s="34"/>
      <c r="BUZ558" s="34"/>
      <c r="BVA558" s="34"/>
      <c r="BVB558" s="34"/>
      <c r="BVC558" s="34"/>
      <c r="BVD558" s="34"/>
      <c r="BVE558" s="34"/>
      <c r="BVF558" s="34"/>
      <c r="BVG558" s="34"/>
      <c r="BVH558" s="34"/>
      <c r="BVI558" s="34"/>
      <c r="BVJ558" s="34"/>
      <c r="BVK558" s="34"/>
      <c r="BVL558" s="34"/>
      <c r="BVM558" s="34"/>
      <c r="BVN558" s="34"/>
      <c r="BVO558" s="34"/>
      <c r="BVP558" s="34"/>
      <c r="BVQ558" s="34"/>
      <c r="BVR558" s="34"/>
      <c r="BVS558" s="34"/>
      <c r="BVT558" s="34"/>
      <c r="BVU558" s="34"/>
      <c r="BVV558" s="34"/>
      <c r="BVW558" s="34"/>
      <c r="BVX558" s="34"/>
      <c r="BVY558" s="34"/>
      <c r="BVZ558" s="34"/>
      <c r="BWA558" s="34"/>
      <c r="BWB558" s="34"/>
      <c r="BWC558" s="34"/>
      <c r="BWD558" s="34"/>
      <c r="BWE558" s="34"/>
      <c r="BWF558" s="34"/>
      <c r="BWG558" s="34"/>
      <c r="BWH558" s="34"/>
      <c r="BWI558" s="34"/>
      <c r="BWJ558" s="34"/>
      <c r="BWK558" s="34"/>
      <c r="BWL558" s="34"/>
      <c r="BWM558" s="34"/>
      <c r="BWN558" s="34"/>
      <c r="BWO558" s="34"/>
      <c r="BWP558" s="34"/>
      <c r="BWQ558" s="34"/>
      <c r="BWR558" s="34"/>
      <c r="BWS558" s="34"/>
      <c r="BWT558" s="34"/>
      <c r="BWU558" s="34"/>
      <c r="BWV558" s="34"/>
      <c r="BWW558" s="34"/>
      <c r="BWX558" s="34"/>
      <c r="BWY558" s="34"/>
      <c r="BWZ558" s="34"/>
      <c r="BXA558" s="34"/>
      <c r="BXB558" s="34"/>
      <c r="BXC558" s="34"/>
      <c r="BXD558" s="34"/>
      <c r="BXE558" s="34"/>
      <c r="BXF558" s="34"/>
      <c r="BXG558" s="34"/>
      <c r="BXH558" s="34"/>
      <c r="BXI558" s="34"/>
      <c r="BXJ558" s="34"/>
      <c r="BXK558" s="34"/>
      <c r="BXL558" s="34"/>
      <c r="BXM558" s="34"/>
      <c r="BXN558" s="34"/>
      <c r="BXO558" s="34"/>
      <c r="BXP558" s="34"/>
      <c r="BXQ558" s="34"/>
      <c r="BXR558" s="34"/>
      <c r="BXS558" s="34"/>
      <c r="BXT558" s="34"/>
      <c r="BXU558" s="34"/>
      <c r="BXV558" s="34"/>
      <c r="BXW558" s="34"/>
      <c r="BXX558" s="34"/>
      <c r="BXY558" s="34"/>
      <c r="BXZ558" s="34"/>
      <c r="BYA558" s="34"/>
      <c r="BYB558" s="34"/>
      <c r="BYC558" s="34"/>
      <c r="BYD558" s="34"/>
      <c r="BYE558" s="34"/>
      <c r="BYF558" s="34"/>
      <c r="BYG558" s="34"/>
      <c r="BYH558" s="34"/>
      <c r="BYI558" s="34"/>
      <c r="BYJ558" s="34"/>
      <c r="BYK558" s="34"/>
      <c r="BYL558" s="34"/>
      <c r="BYM558" s="34"/>
      <c r="BYN558" s="34"/>
      <c r="BYO558" s="34"/>
      <c r="BYP558" s="34"/>
      <c r="BYQ558" s="34"/>
      <c r="BYR558" s="34"/>
      <c r="BYS558" s="34"/>
      <c r="BYT558" s="34"/>
      <c r="BYU558" s="34"/>
      <c r="BYV558" s="34"/>
      <c r="BYW558" s="34"/>
      <c r="BYX558" s="34"/>
      <c r="BYY558" s="34"/>
      <c r="BYZ558" s="34"/>
      <c r="BZA558" s="34"/>
      <c r="BZB558" s="34"/>
      <c r="BZC558" s="34"/>
      <c r="BZD558" s="34"/>
      <c r="BZE558" s="34"/>
      <c r="BZF558" s="34"/>
      <c r="BZG558" s="34"/>
      <c r="BZH558" s="34"/>
      <c r="BZI558" s="34"/>
      <c r="BZJ558" s="34"/>
      <c r="BZK558" s="34"/>
      <c r="BZL558" s="34"/>
      <c r="BZM558" s="34"/>
      <c r="BZN558" s="34"/>
      <c r="BZO558" s="34"/>
      <c r="BZP558" s="34"/>
      <c r="BZQ558" s="34"/>
      <c r="BZR558" s="34"/>
      <c r="BZS558" s="34"/>
      <c r="BZT558" s="34"/>
      <c r="BZU558" s="34"/>
      <c r="BZV558" s="34"/>
      <c r="BZW558" s="34"/>
      <c r="BZX558" s="34"/>
      <c r="BZY558" s="34"/>
      <c r="BZZ558" s="34"/>
      <c r="CAA558" s="34"/>
      <c r="CAB558" s="34"/>
      <c r="CAC558" s="34"/>
      <c r="CAD558" s="34"/>
      <c r="CAE558" s="34"/>
      <c r="CAF558" s="34"/>
      <c r="CAG558" s="34"/>
      <c r="CAH558" s="34"/>
      <c r="CAI558" s="34"/>
      <c r="CAJ558" s="34"/>
      <c r="CAK558" s="34"/>
      <c r="CAL558" s="34"/>
      <c r="CAM558" s="34"/>
      <c r="CAN558" s="34"/>
      <c r="CAO558" s="34"/>
      <c r="CAP558" s="34"/>
      <c r="CAQ558" s="34"/>
      <c r="CAR558" s="34"/>
      <c r="CAS558" s="34"/>
      <c r="CAT558" s="34"/>
      <c r="CAU558" s="34"/>
      <c r="CAV558" s="34"/>
      <c r="CAW558" s="34"/>
      <c r="CAX558" s="34"/>
      <c r="CAY558" s="34"/>
      <c r="CAZ558" s="34"/>
      <c r="CBA558" s="34"/>
      <c r="CBB558" s="34"/>
      <c r="CBC558" s="34"/>
      <c r="CBD558" s="34"/>
      <c r="CBE558" s="34"/>
      <c r="CBF558" s="34"/>
      <c r="CBG558" s="34"/>
      <c r="CBH558" s="34"/>
      <c r="CBI558" s="34"/>
      <c r="CBJ558" s="34"/>
      <c r="CBK558" s="34"/>
      <c r="CBL558" s="34"/>
      <c r="CBM558" s="34"/>
      <c r="CBN558" s="34"/>
      <c r="CBO558" s="34"/>
      <c r="CBP558" s="34"/>
      <c r="CBQ558" s="34"/>
      <c r="CBR558" s="34"/>
      <c r="CBS558" s="34"/>
      <c r="CBT558" s="34"/>
      <c r="CBU558" s="34"/>
      <c r="CBV558" s="34"/>
      <c r="CBW558" s="34"/>
      <c r="CBX558" s="34"/>
      <c r="CBY558" s="34"/>
      <c r="CBZ558" s="34"/>
      <c r="CCA558" s="34"/>
      <c r="CCB558" s="34"/>
      <c r="CCC558" s="34"/>
      <c r="CCD558" s="34"/>
      <c r="CCE558" s="34"/>
      <c r="CCF558" s="34"/>
      <c r="CCG558" s="34"/>
      <c r="CCH558" s="34"/>
      <c r="CCI558" s="34"/>
      <c r="CCJ558" s="34"/>
      <c r="CCK558" s="34"/>
      <c r="CCL558" s="34"/>
      <c r="CCM558" s="34"/>
      <c r="CCN558" s="34"/>
      <c r="CCO558" s="34"/>
      <c r="CCP558" s="34"/>
      <c r="CCQ558" s="34"/>
      <c r="CCR558" s="34"/>
      <c r="CCS558" s="34"/>
      <c r="CCT558" s="34"/>
      <c r="CCU558" s="34"/>
      <c r="CCV558" s="34"/>
      <c r="CCW558" s="34"/>
      <c r="CCX558" s="34"/>
      <c r="CCY558" s="34"/>
      <c r="CCZ558" s="34"/>
      <c r="CDA558" s="34"/>
      <c r="CDB558" s="34"/>
      <c r="CDC558" s="34"/>
      <c r="CDD558" s="34"/>
      <c r="CDE558" s="34"/>
      <c r="CDF558" s="34"/>
      <c r="CDG558" s="34"/>
      <c r="CDH558" s="34"/>
      <c r="CDI558" s="34"/>
      <c r="CDJ558" s="34"/>
      <c r="CDK558" s="34"/>
      <c r="CDL558" s="34"/>
      <c r="CDM558" s="34"/>
      <c r="CDN558" s="34"/>
      <c r="CDO558" s="34"/>
      <c r="CDP558" s="34"/>
      <c r="CDQ558" s="34"/>
      <c r="CDR558" s="34"/>
      <c r="CDS558" s="34"/>
      <c r="CDT558" s="34"/>
      <c r="CDU558" s="34"/>
      <c r="CDV558" s="34"/>
      <c r="CDW558" s="34"/>
      <c r="CDX558" s="34"/>
      <c r="CDY558" s="34"/>
      <c r="CDZ558" s="34"/>
      <c r="CEA558" s="34"/>
      <c r="CEB558" s="34"/>
      <c r="CEC558" s="34"/>
      <c r="CED558" s="34"/>
      <c r="CEE558" s="34"/>
      <c r="CEF558" s="34"/>
      <c r="CEG558" s="34"/>
      <c r="CEH558" s="34"/>
      <c r="CEI558" s="34"/>
      <c r="CEJ558" s="34"/>
      <c r="CEK558" s="34"/>
      <c r="CEL558" s="34"/>
      <c r="CEM558" s="34"/>
      <c r="CEN558" s="34"/>
      <c r="CEO558" s="34"/>
      <c r="CEP558" s="34"/>
      <c r="CEQ558" s="34"/>
      <c r="CER558" s="34"/>
      <c r="CES558" s="34"/>
      <c r="CET558" s="34"/>
      <c r="CEU558" s="34"/>
      <c r="CEV558" s="34"/>
      <c r="CEW558" s="34"/>
      <c r="CEX558" s="34"/>
      <c r="CEY558" s="34"/>
      <c r="CEZ558" s="34"/>
      <c r="CFA558" s="34"/>
      <c r="CFB558" s="34"/>
      <c r="CFC558" s="34"/>
      <c r="CFD558" s="34"/>
      <c r="CFE558" s="34"/>
      <c r="CFF558" s="34"/>
      <c r="CFG558" s="34"/>
      <c r="CFH558" s="34"/>
      <c r="CFI558" s="34"/>
      <c r="CFJ558" s="34"/>
      <c r="CFK558" s="34"/>
      <c r="CFL558" s="34"/>
      <c r="CFM558" s="34"/>
      <c r="CFN558" s="34"/>
      <c r="CFO558" s="34"/>
      <c r="CFP558" s="34"/>
      <c r="CFQ558" s="34"/>
      <c r="CFR558" s="34"/>
      <c r="CFS558" s="34"/>
      <c r="CFT558" s="34"/>
      <c r="CFU558" s="34"/>
      <c r="CFV558" s="34"/>
      <c r="CFW558" s="34"/>
      <c r="CFX558" s="34"/>
      <c r="CFY558" s="34"/>
      <c r="CFZ558" s="34"/>
      <c r="CGA558" s="34"/>
      <c r="CGB558" s="34"/>
      <c r="CGC558" s="34"/>
      <c r="CGD558" s="34"/>
      <c r="CGE558" s="34"/>
      <c r="CGF558" s="34"/>
      <c r="CGG558" s="34"/>
      <c r="CGH558" s="34"/>
      <c r="CGI558" s="34"/>
      <c r="CGJ558" s="34"/>
      <c r="CGK558" s="34"/>
      <c r="CGL558" s="34"/>
      <c r="CGM558" s="34"/>
      <c r="CGN558" s="34"/>
      <c r="CGO558" s="34"/>
      <c r="CGP558" s="34"/>
      <c r="CGQ558" s="34"/>
      <c r="CGR558" s="34"/>
      <c r="CGS558" s="34"/>
      <c r="CGT558" s="34"/>
      <c r="CGU558" s="34"/>
      <c r="CGV558" s="34"/>
      <c r="CGW558" s="34"/>
      <c r="CGX558" s="34"/>
      <c r="CGY558" s="34"/>
      <c r="CGZ558" s="34"/>
      <c r="CHA558" s="34"/>
      <c r="CHB558" s="34"/>
      <c r="CHC558" s="34"/>
      <c r="CHD558" s="34"/>
      <c r="CHE558" s="34"/>
      <c r="CHF558" s="34"/>
      <c r="CHG558" s="34"/>
      <c r="CHH558" s="34"/>
      <c r="CHI558" s="34"/>
      <c r="CHJ558" s="34"/>
      <c r="CHK558" s="34"/>
      <c r="CHL558" s="34"/>
      <c r="CHM558" s="34"/>
      <c r="CHN558" s="34"/>
      <c r="CHO558" s="34"/>
      <c r="CHP558" s="34"/>
      <c r="CHQ558" s="34"/>
      <c r="CHR558" s="34"/>
      <c r="CHS558" s="34"/>
      <c r="CHT558" s="34"/>
      <c r="CHU558" s="34"/>
      <c r="CHV558" s="34"/>
      <c r="CHW558" s="34"/>
      <c r="CHX558" s="34"/>
      <c r="CHY558" s="34"/>
      <c r="CHZ558" s="34"/>
      <c r="CIA558" s="34"/>
      <c r="CIB558" s="34"/>
      <c r="CIC558" s="34"/>
      <c r="CID558" s="34"/>
      <c r="CIE558" s="34"/>
      <c r="CIF558" s="34"/>
      <c r="CIG558" s="34"/>
      <c r="CIH558" s="34"/>
      <c r="CII558" s="34"/>
      <c r="CIJ558" s="34"/>
      <c r="CIK558" s="34"/>
      <c r="CIL558" s="34"/>
      <c r="CIM558" s="34"/>
      <c r="CIN558" s="34"/>
      <c r="CIO558" s="34"/>
      <c r="CIP558" s="34"/>
      <c r="CIQ558" s="34"/>
      <c r="CIR558" s="34"/>
      <c r="CIS558" s="34"/>
      <c r="CIT558" s="34"/>
      <c r="CIU558" s="34"/>
      <c r="CIV558" s="34"/>
      <c r="CIW558" s="34"/>
      <c r="CIX558" s="34"/>
      <c r="CIY558" s="34"/>
      <c r="CIZ558" s="34"/>
      <c r="CJA558" s="34"/>
      <c r="CJB558" s="34"/>
      <c r="CJC558" s="34"/>
      <c r="CJD558" s="34"/>
    </row>
  </sheetData>
  <mergeCells count="15">
    <mergeCell ref="N1:R1"/>
    <mergeCell ref="R5:R6"/>
    <mergeCell ref="N5:N6"/>
    <mergeCell ref="P5:P6"/>
    <mergeCell ref="D5:D6"/>
    <mergeCell ref="A3:R3"/>
    <mergeCell ref="A4:R4"/>
    <mergeCell ref="O5:O6"/>
    <mergeCell ref="J5:M5"/>
    <mergeCell ref="A5:A6"/>
    <mergeCell ref="I5:I6"/>
    <mergeCell ref="C5:C6"/>
    <mergeCell ref="B5:B6"/>
    <mergeCell ref="E5:H5"/>
    <mergeCell ref="Q5:Q6"/>
  </mergeCells>
  <phoneticPr fontId="1" type="noConversion"/>
  <pageMargins left="0.23622047244094491" right="0.19685039370078741" top="0.19685039370078741" bottom="0.19685039370078741" header="0.19685039370078741" footer="0.19685039370078741"/>
  <pageSetup paperSize="9" scale="39" fitToHeight="0" orientation="landscape" r:id="rId1"/>
  <headerFooter alignWithMargins="0"/>
  <rowBreaks count="2" manualBreakCount="2">
    <brk id="439" max="30" man="1"/>
    <brk id="454" max="16383" man="1"/>
  </rowBreaks>
  <drawing r:id="rId2"/>
  <legacyDrawing r:id="rId3"/>
  <oleObjects>
    <mc:AlternateContent xmlns:mc="http://schemas.openxmlformats.org/markup-compatibility/2006">
      <mc:Choice Requires="x14">
        <oleObject progId="Word.Document.12" shapeId="1025" r:id="rId4">
          <objectPr defaultSize="0" autoPict="0" r:id="rId5">
            <anchor moveWithCells="1">
              <from>
                <xdr:col>7</xdr:col>
                <xdr:colOff>838200</xdr:colOff>
                <xdr:row>0</xdr:row>
                <xdr:rowOff>66675</xdr:rowOff>
              </from>
              <to>
                <xdr:col>15</xdr:col>
                <xdr:colOff>1762125</xdr:colOff>
                <xdr:row>2</xdr:row>
                <xdr:rowOff>257175</xdr:rowOff>
              </to>
            </anchor>
          </objectPr>
        </oleObject>
      </mc:Choice>
      <mc:Fallback>
        <oleObject progId="Word.Document.12" shapeId="1025" r:id="rId4"/>
      </mc:Fallback>
    </mc:AlternateContent>
    <mc:AlternateContent xmlns:mc="http://schemas.openxmlformats.org/markup-compatibility/2006">
      <mc:Choice Requires="x14">
        <oleObject progId="Word.Document.12" shapeId="1026" r:id="rId6">
          <objectPr defaultSize="0" autoPict="0" r:id="rId7">
            <anchor moveWithCells="1">
              <from>
                <xdr:col>0</xdr:col>
                <xdr:colOff>85725</xdr:colOff>
                <xdr:row>0</xdr:row>
                <xdr:rowOff>57150</xdr:rowOff>
              </from>
              <to>
                <xdr:col>8</xdr:col>
                <xdr:colOff>323850</xdr:colOff>
                <xdr:row>0</xdr:row>
                <xdr:rowOff>676275</xdr:rowOff>
              </to>
            </anchor>
          </objectPr>
        </oleObject>
      </mc:Choice>
      <mc:Fallback>
        <oleObject progId="Word.Document.12" shapeId="1026" r:id="rId6"/>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32"/>
  <sheetViews>
    <sheetView topLeftCell="A31" zoomScale="60" zoomScaleNormal="60" workbookViewId="0">
      <selection activeCell="A2" sqref="A2:W2"/>
    </sheetView>
  </sheetViews>
  <sheetFormatPr defaultRowHeight="12.75" x14ac:dyDescent="0.2"/>
  <cols>
    <col min="1" max="1" width="11.42578125" customWidth="1"/>
    <col min="2" max="2" width="10.28515625" customWidth="1"/>
    <col min="3" max="4" width="15.85546875" customWidth="1"/>
    <col min="5" max="5" width="21.7109375" customWidth="1"/>
    <col min="6" max="7" width="16.5703125" customWidth="1"/>
    <col min="8" max="8" width="18.28515625" customWidth="1"/>
    <col min="9" max="9" width="16.5703125" customWidth="1"/>
    <col min="10" max="10" width="25.5703125" customWidth="1"/>
    <col min="11" max="11" width="23" customWidth="1"/>
    <col min="12" max="12" width="11.42578125" customWidth="1"/>
    <col min="13" max="13" width="12" customWidth="1"/>
    <col min="14" max="14" width="25.28515625" customWidth="1"/>
    <col min="15" max="15" width="18.7109375" customWidth="1"/>
    <col min="16" max="16" width="17.7109375" customWidth="1"/>
    <col min="17" max="17" width="15.5703125" customWidth="1"/>
    <col min="18" max="18" width="26.140625" customWidth="1"/>
    <col min="19" max="19" width="14.7109375" customWidth="1"/>
    <col min="20" max="22" width="23.7109375" customWidth="1"/>
    <col min="23" max="23" width="13.140625" customWidth="1"/>
  </cols>
  <sheetData>
    <row r="1" spans="1:23" s="65" customFormat="1" ht="33" customHeight="1" x14ac:dyDescent="0.2">
      <c r="A1" s="187" t="s">
        <v>1441</v>
      </c>
      <c r="B1" s="187"/>
      <c r="C1" s="188"/>
      <c r="D1" s="188"/>
      <c r="E1" s="188"/>
      <c r="F1" s="188"/>
      <c r="G1" s="188"/>
      <c r="H1" s="188"/>
      <c r="I1" s="188"/>
      <c r="J1" s="188"/>
      <c r="K1" s="188"/>
      <c r="L1" s="188"/>
      <c r="M1" s="188"/>
      <c r="N1" s="188"/>
      <c r="O1" s="188"/>
      <c r="P1" s="188"/>
      <c r="Q1" s="188"/>
      <c r="R1" s="188"/>
      <c r="S1" s="188"/>
      <c r="T1" s="188"/>
      <c r="U1" s="188"/>
      <c r="V1" s="188"/>
      <c r="W1" s="188"/>
    </row>
    <row r="2" spans="1:23" s="65" customFormat="1" ht="33" customHeight="1" thickBot="1" x14ac:dyDescent="0.25">
      <c r="A2" s="201" t="s">
        <v>1740</v>
      </c>
      <c r="B2" s="201"/>
      <c r="C2" s="202"/>
      <c r="D2" s="202"/>
      <c r="E2" s="202"/>
      <c r="F2" s="202"/>
      <c r="G2" s="202"/>
      <c r="H2" s="202"/>
      <c r="I2" s="202"/>
      <c r="J2" s="202"/>
      <c r="K2" s="202"/>
      <c r="L2" s="202"/>
      <c r="M2" s="202"/>
      <c r="N2" s="202"/>
      <c r="O2" s="202"/>
      <c r="P2" s="202"/>
      <c r="Q2" s="202"/>
      <c r="R2" s="202"/>
      <c r="S2" s="202"/>
      <c r="T2" s="202"/>
      <c r="U2" s="202"/>
      <c r="V2" s="202"/>
      <c r="W2" s="202"/>
    </row>
    <row r="3" spans="1:23" s="94" customFormat="1" ht="90.6" customHeight="1" thickTop="1" thickBot="1" x14ac:dyDescent="0.25">
      <c r="A3" s="194" t="s">
        <v>393</v>
      </c>
      <c r="B3" s="208" t="s">
        <v>1425</v>
      </c>
      <c r="C3" s="203" t="s">
        <v>1426</v>
      </c>
      <c r="D3" s="203" t="s">
        <v>1427</v>
      </c>
      <c r="E3" s="197" t="s">
        <v>1428</v>
      </c>
      <c r="F3" s="185" t="s">
        <v>1429</v>
      </c>
      <c r="G3" s="191" t="s">
        <v>1430</v>
      </c>
      <c r="H3" s="192"/>
      <c r="I3" s="211"/>
      <c r="J3" s="197" t="s">
        <v>1434</v>
      </c>
      <c r="K3" s="197" t="s">
        <v>1435</v>
      </c>
      <c r="L3" s="205" t="s">
        <v>1437</v>
      </c>
      <c r="M3" s="206"/>
      <c r="N3" s="196" t="s">
        <v>1438</v>
      </c>
      <c r="O3" s="196" t="s">
        <v>1397</v>
      </c>
      <c r="P3" s="196" t="s">
        <v>379</v>
      </c>
      <c r="Q3" s="196" t="s">
        <v>392</v>
      </c>
      <c r="R3" s="196" t="s">
        <v>378</v>
      </c>
      <c r="S3" s="181" t="s">
        <v>1367</v>
      </c>
      <c r="T3" s="183" t="s">
        <v>1436</v>
      </c>
      <c r="U3" s="183" t="s">
        <v>1439</v>
      </c>
      <c r="V3" s="179" t="s">
        <v>1424</v>
      </c>
      <c r="W3" s="213" t="s">
        <v>395</v>
      </c>
    </row>
    <row r="4" spans="1:23" s="94" customFormat="1" ht="48" customHeight="1" thickTop="1" thickBot="1" x14ac:dyDescent="0.25">
      <c r="A4" s="195"/>
      <c r="B4" s="209"/>
      <c r="C4" s="204"/>
      <c r="D4" s="210"/>
      <c r="E4" s="198"/>
      <c r="F4" s="186"/>
      <c r="G4" s="95" t="s">
        <v>1431</v>
      </c>
      <c r="H4" s="151" t="s">
        <v>1432</v>
      </c>
      <c r="I4" s="95" t="s">
        <v>1433</v>
      </c>
      <c r="J4" s="186"/>
      <c r="K4" s="186"/>
      <c r="L4" s="96" t="s">
        <v>381</v>
      </c>
      <c r="M4" s="96" t="s">
        <v>382</v>
      </c>
      <c r="N4" s="186"/>
      <c r="O4" s="186"/>
      <c r="P4" s="186"/>
      <c r="Q4" s="207"/>
      <c r="R4" s="186"/>
      <c r="S4" s="182"/>
      <c r="T4" s="184"/>
      <c r="U4" s="212"/>
      <c r="V4" s="180"/>
      <c r="W4" s="214"/>
    </row>
    <row r="5" spans="1:23" s="65" customFormat="1" ht="120.75" customHeight="1" thickTop="1" thickBot="1" x14ac:dyDescent="0.25">
      <c r="A5" s="152" t="s">
        <v>1713</v>
      </c>
      <c r="B5" s="14"/>
      <c r="C5" s="86" t="s">
        <v>631</v>
      </c>
      <c r="D5" s="14"/>
      <c r="E5" s="20" t="s">
        <v>632</v>
      </c>
      <c r="F5" s="11" t="s">
        <v>1717</v>
      </c>
      <c r="G5" s="11" t="s">
        <v>391</v>
      </c>
      <c r="H5" s="11" t="s">
        <v>391</v>
      </c>
      <c r="I5" s="11" t="s">
        <v>391</v>
      </c>
      <c r="J5" s="11" t="s">
        <v>633</v>
      </c>
      <c r="K5" s="11"/>
      <c r="L5" s="12">
        <v>2080713</v>
      </c>
      <c r="M5" s="12">
        <v>2080713</v>
      </c>
      <c r="N5" s="17" t="s">
        <v>391</v>
      </c>
      <c r="O5" s="16" t="s">
        <v>1718</v>
      </c>
      <c r="P5" s="12" t="s">
        <v>634</v>
      </c>
      <c r="Q5" s="12" t="s">
        <v>635</v>
      </c>
      <c r="R5" s="12" t="s">
        <v>636</v>
      </c>
      <c r="S5" s="11" t="s">
        <v>380</v>
      </c>
      <c r="T5" s="13"/>
      <c r="U5" s="93"/>
      <c r="V5" s="97"/>
      <c r="W5" s="92"/>
    </row>
    <row r="6" spans="1:23" s="65" customFormat="1" ht="123" customHeight="1" thickTop="1" thickBot="1" x14ac:dyDescent="0.25">
      <c r="A6" s="152" t="s">
        <v>1714</v>
      </c>
      <c r="B6" s="10"/>
      <c r="C6" s="86" t="s">
        <v>637</v>
      </c>
      <c r="D6" s="14"/>
      <c r="E6" s="20" t="s">
        <v>638</v>
      </c>
      <c r="F6" s="11" t="s">
        <v>639</v>
      </c>
      <c r="G6" s="11" t="s">
        <v>391</v>
      </c>
      <c r="H6" s="11" t="s">
        <v>391</v>
      </c>
      <c r="I6" s="11" t="s">
        <v>391</v>
      </c>
      <c r="J6" s="11" t="s">
        <v>640</v>
      </c>
      <c r="K6" s="11"/>
      <c r="L6" s="12">
        <v>70862</v>
      </c>
      <c r="M6" s="12">
        <v>70862</v>
      </c>
      <c r="N6" s="17" t="s">
        <v>391</v>
      </c>
      <c r="O6" s="16" t="s">
        <v>1718</v>
      </c>
      <c r="P6" s="12" t="s">
        <v>634</v>
      </c>
      <c r="Q6" s="12" t="s">
        <v>641</v>
      </c>
      <c r="R6" s="12" t="s">
        <v>636</v>
      </c>
      <c r="S6" s="11" t="s">
        <v>380</v>
      </c>
      <c r="T6" s="13"/>
      <c r="U6" s="93"/>
      <c r="V6" s="98"/>
      <c r="W6" s="92"/>
    </row>
    <row r="7" spans="1:23" s="65" customFormat="1" ht="127.5" customHeight="1" thickTop="1" thickBot="1" x14ac:dyDescent="0.25">
      <c r="A7" s="152" t="s">
        <v>1715</v>
      </c>
      <c r="B7" s="10"/>
      <c r="C7" s="86" t="s">
        <v>637</v>
      </c>
      <c r="D7" s="89"/>
      <c r="E7" s="20" t="s">
        <v>642</v>
      </c>
      <c r="F7" s="11" t="s">
        <v>643</v>
      </c>
      <c r="G7" s="11" t="s">
        <v>391</v>
      </c>
      <c r="H7" s="11" t="s">
        <v>391</v>
      </c>
      <c r="I7" s="11" t="s">
        <v>391</v>
      </c>
      <c r="J7" s="11" t="s">
        <v>644</v>
      </c>
      <c r="K7" s="11"/>
      <c r="L7" s="12">
        <v>70862</v>
      </c>
      <c r="M7" s="12">
        <v>70862</v>
      </c>
      <c r="N7" s="17" t="s">
        <v>391</v>
      </c>
      <c r="O7" s="16" t="s">
        <v>1718</v>
      </c>
      <c r="P7" s="12" t="s">
        <v>634</v>
      </c>
      <c r="Q7" s="12" t="s">
        <v>645</v>
      </c>
      <c r="R7" s="12" t="s">
        <v>636</v>
      </c>
      <c r="S7" s="11" t="s">
        <v>380</v>
      </c>
      <c r="T7" s="13"/>
      <c r="U7" s="93"/>
      <c r="V7" s="98"/>
      <c r="W7" s="92"/>
    </row>
    <row r="8" spans="1:23" s="150" customFormat="1" ht="127.5" customHeight="1" thickTop="1" thickBot="1" x14ac:dyDescent="0.25">
      <c r="A8" s="152">
        <v>613108004</v>
      </c>
      <c r="B8" s="10"/>
      <c r="C8" s="86" t="s">
        <v>637</v>
      </c>
      <c r="D8" s="89"/>
      <c r="E8" s="20" t="s">
        <v>646</v>
      </c>
      <c r="F8" s="11" t="s">
        <v>647</v>
      </c>
      <c r="G8" s="11" t="s">
        <v>391</v>
      </c>
      <c r="H8" s="11" t="s">
        <v>391</v>
      </c>
      <c r="I8" s="11" t="s">
        <v>391</v>
      </c>
      <c r="J8" s="11" t="s">
        <v>648</v>
      </c>
      <c r="K8" s="11"/>
      <c r="L8" s="12">
        <v>113938</v>
      </c>
      <c r="M8" s="12">
        <v>113938</v>
      </c>
      <c r="N8" s="17" t="s">
        <v>391</v>
      </c>
      <c r="O8" s="16" t="s">
        <v>1718</v>
      </c>
      <c r="P8" s="12" t="s">
        <v>634</v>
      </c>
      <c r="Q8" s="12" t="s">
        <v>649</v>
      </c>
      <c r="R8" s="12" t="s">
        <v>636</v>
      </c>
      <c r="S8" s="11" t="s">
        <v>380</v>
      </c>
      <c r="T8" s="13"/>
      <c r="U8" s="93"/>
      <c r="V8" s="98"/>
      <c r="W8" s="92" t="s">
        <v>1353</v>
      </c>
    </row>
    <row r="9" spans="1:23" s="150" customFormat="1" ht="127.5" customHeight="1" thickTop="1" thickBot="1" x14ac:dyDescent="0.25">
      <c r="A9" s="152">
        <v>613108005</v>
      </c>
      <c r="B9" s="10"/>
      <c r="C9" s="86" t="s">
        <v>650</v>
      </c>
      <c r="D9" s="89"/>
      <c r="E9" s="20" t="s">
        <v>651</v>
      </c>
      <c r="F9" s="11" t="s">
        <v>652</v>
      </c>
      <c r="G9" s="11" t="s">
        <v>391</v>
      </c>
      <c r="H9" s="11" t="s">
        <v>391</v>
      </c>
      <c r="I9" s="11" t="s">
        <v>391</v>
      </c>
      <c r="J9" s="11" t="s">
        <v>653</v>
      </c>
      <c r="K9" s="11"/>
      <c r="L9" s="12">
        <v>70862</v>
      </c>
      <c r="M9" s="12">
        <v>70862</v>
      </c>
      <c r="N9" s="17" t="s">
        <v>391</v>
      </c>
      <c r="O9" s="16" t="s">
        <v>1718</v>
      </c>
      <c r="P9" s="12" t="s">
        <v>634</v>
      </c>
      <c r="Q9" s="12" t="s">
        <v>654</v>
      </c>
      <c r="R9" s="12" t="s">
        <v>636</v>
      </c>
      <c r="S9" s="11" t="s">
        <v>380</v>
      </c>
      <c r="T9" s="13"/>
      <c r="U9" s="93"/>
      <c r="V9" s="98"/>
      <c r="W9" s="92" t="s">
        <v>1353</v>
      </c>
    </row>
    <row r="10" spans="1:23" s="65" customFormat="1" ht="115.9" customHeight="1" thickTop="1" thickBot="1" x14ac:dyDescent="0.25">
      <c r="A10" s="85">
        <v>613108006</v>
      </c>
      <c r="B10" s="88"/>
      <c r="C10" s="86" t="s">
        <v>637</v>
      </c>
      <c r="D10" s="87"/>
      <c r="E10" s="20" t="s">
        <v>655</v>
      </c>
      <c r="F10" s="11" t="s">
        <v>656</v>
      </c>
      <c r="G10" s="11" t="s">
        <v>391</v>
      </c>
      <c r="H10" s="11" t="s">
        <v>391</v>
      </c>
      <c r="I10" s="11" t="s">
        <v>391</v>
      </c>
      <c r="J10" s="11" t="s">
        <v>657</v>
      </c>
      <c r="K10" s="11"/>
      <c r="L10" s="12">
        <v>128096</v>
      </c>
      <c r="M10" s="12">
        <v>128096</v>
      </c>
      <c r="N10" s="17" t="s">
        <v>391</v>
      </c>
      <c r="O10" s="16" t="s">
        <v>1718</v>
      </c>
      <c r="P10" s="12" t="s">
        <v>634</v>
      </c>
      <c r="Q10" s="12" t="s">
        <v>658</v>
      </c>
      <c r="R10" s="12" t="s">
        <v>636</v>
      </c>
      <c r="S10" s="11" t="s">
        <v>380</v>
      </c>
      <c r="T10" s="13"/>
      <c r="U10" s="93"/>
      <c r="V10" s="98"/>
      <c r="W10" s="92" t="s">
        <v>1353</v>
      </c>
    </row>
    <row r="11" spans="1:23" s="65" customFormat="1" ht="120.75" customHeight="1" thickTop="1" thickBot="1" x14ac:dyDescent="0.25">
      <c r="A11" s="85">
        <v>613108007</v>
      </c>
      <c r="B11" s="88"/>
      <c r="C11" s="86" t="s">
        <v>659</v>
      </c>
      <c r="D11" s="87"/>
      <c r="E11" s="20" t="s">
        <v>660</v>
      </c>
      <c r="F11" s="11" t="s">
        <v>661</v>
      </c>
      <c r="G11" s="11" t="s">
        <v>391</v>
      </c>
      <c r="H11" s="11" t="s">
        <v>391</v>
      </c>
      <c r="I11" s="11" t="s">
        <v>391</v>
      </c>
      <c r="J11" s="11" t="s">
        <v>662</v>
      </c>
      <c r="K11" s="11"/>
      <c r="L11" s="12">
        <v>138169</v>
      </c>
      <c r="M11" s="12">
        <v>138169</v>
      </c>
      <c r="N11" s="17" t="s">
        <v>391</v>
      </c>
      <c r="O11" s="16" t="s">
        <v>1718</v>
      </c>
      <c r="P11" s="12" t="s">
        <v>634</v>
      </c>
      <c r="Q11" s="12" t="s">
        <v>663</v>
      </c>
      <c r="R11" s="12" t="s">
        <v>636</v>
      </c>
      <c r="S11" s="11" t="s">
        <v>380</v>
      </c>
      <c r="T11" s="13"/>
      <c r="U11" s="93"/>
      <c r="V11" s="98"/>
      <c r="W11" s="92" t="s">
        <v>1353</v>
      </c>
    </row>
    <row r="12" spans="1:23" s="65" customFormat="1" ht="54" customHeight="1" thickTop="1" thickBot="1" x14ac:dyDescent="0.25">
      <c r="A12" s="85">
        <v>613108008</v>
      </c>
      <c r="B12" s="88"/>
      <c r="C12" s="86" t="s">
        <v>664</v>
      </c>
      <c r="D12" s="87"/>
      <c r="E12" s="20" t="s">
        <v>828</v>
      </c>
      <c r="F12" s="11" t="s">
        <v>665</v>
      </c>
      <c r="G12" s="11" t="s">
        <v>1721</v>
      </c>
      <c r="H12" s="11" t="s">
        <v>1716</v>
      </c>
      <c r="I12" s="11">
        <v>107</v>
      </c>
      <c r="J12" s="11" t="s">
        <v>666</v>
      </c>
      <c r="K12" s="11"/>
      <c r="L12" s="12">
        <v>42642</v>
      </c>
      <c r="M12" s="12">
        <v>42642</v>
      </c>
      <c r="N12" s="17" t="s">
        <v>391</v>
      </c>
      <c r="O12" s="16" t="s">
        <v>1718</v>
      </c>
      <c r="P12" s="12" t="s">
        <v>667</v>
      </c>
      <c r="Q12" s="12" t="s">
        <v>665</v>
      </c>
      <c r="R12" s="12" t="s">
        <v>668</v>
      </c>
      <c r="S12" s="11" t="s">
        <v>380</v>
      </c>
      <c r="T12" s="13"/>
      <c r="U12" s="93"/>
      <c r="V12" s="98"/>
      <c r="W12" s="92"/>
    </row>
    <row r="13" spans="1:23" s="150" customFormat="1" ht="89.45" customHeight="1" thickTop="1" thickBot="1" x14ac:dyDescent="0.25">
      <c r="A13" s="85">
        <v>613108009</v>
      </c>
      <c r="B13" s="88"/>
      <c r="C13" s="86" t="s">
        <v>669</v>
      </c>
      <c r="D13" s="87"/>
      <c r="E13" s="20" t="s">
        <v>670</v>
      </c>
      <c r="F13" s="11" t="s">
        <v>671</v>
      </c>
      <c r="G13" s="11" t="s">
        <v>1719</v>
      </c>
      <c r="H13" s="11" t="s">
        <v>1716</v>
      </c>
      <c r="I13" s="11">
        <v>137</v>
      </c>
      <c r="J13" s="11" t="s">
        <v>672</v>
      </c>
      <c r="K13" s="11"/>
      <c r="L13" s="12">
        <v>30552</v>
      </c>
      <c r="M13" s="12">
        <v>30552</v>
      </c>
      <c r="N13" s="17" t="s">
        <v>391</v>
      </c>
      <c r="O13" s="16" t="s">
        <v>1718</v>
      </c>
      <c r="P13" s="12" t="s">
        <v>667</v>
      </c>
      <c r="Q13" s="12" t="s">
        <v>671</v>
      </c>
      <c r="R13" s="12" t="s">
        <v>668</v>
      </c>
      <c r="S13" s="11" t="s">
        <v>380</v>
      </c>
      <c r="T13" s="13"/>
      <c r="U13" s="93"/>
      <c r="V13" s="98"/>
      <c r="W13" s="92"/>
    </row>
    <row r="14" spans="1:23" s="150" customFormat="1" ht="87.6" customHeight="1" thickTop="1" thickBot="1" x14ac:dyDescent="0.25">
      <c r="A14" s="85">
        <v>613108010</v>
      </c>
      <c r="B14" s="88"/>
      <c r="C14" s="86" t="s">
        <v>669</v>
      </c>
      <c r="D14" s="87"/>
      <c r="E14" s="20" t="s">
        <v>673</v>
      </c>
      <c r="F14" s="11" t="s">
        <v>674</v>
      </c>
      <c r="G14" s="11" t="s">
        <v>1720</v>
      </c>
      <c r="H14" s="11" t="s">
        <v>1716</v>
      </c>
      <c r="I14" s="11">
        <v>237</v>
      </c>
      <c r="J14" s="11" t="s">
        <v>675</v>
      </c>
      <c r="K14" s="11"/>
      <c r="L14" s="12">
        <v>10980</v>
      </c>
      <c r="M14" s="12">
        <v>10980</v>
      </c>
      <c r="N14" s="17" t="s">
        <v>391</v>
      </c>
      <c r="O14" s="16" t="s">
        <v>1718</v>
      </c>
      <c r="P14" s="12" t="s">
        <v>667</v>
      </c>
      <c r="Q14" s="12" t="s">
        <v>674</v>
      </c>
      <c r="R14" s="12" t="s">
        <v>668</v>
      </c>
      <c r="S14" s="11" t="s">
        <v>380</v>
      </c>
      <c r="T14" s="13"/>
      <c r="U14" s="93"/>
      <c r="V14" s="98"/>
      <c r="W14" s="92"/>
    </row>
    <row r="15" spans="1:23" s="65" customFormat="1" ht="73.900000000000006" customHeight="1" thickTop="1" thickBot="1" x14ac:dyDescent="0.25">
      <c r="A15" s="85">
        <v>613108011</v>
      </c>
      <c r="B15" s="88"/>
      <c r="C15" s="86" t="s">
        <v>676</v>
      </c>
      <c r="D15" s="87"/>
      <c r="E15" s="20" t="s">
        <v>677</v>
      </c>
      <c r="F15" s="11" t="s">
        <v>678</v>
      </c>
      <c r="G15" s="11" t="s">
        <v>391</v>
      </c>
      <c r="H15" s="11" t="s">
        <v>391</v>
      </c>
      <c r="I15" s="11" t="s">
        <v>391</v>
      </c>
      <c r="J15" s="11" t="s">
        <v>679</v>
      </c>
      <c r="K15" s="11"/>
      <c r="L15" s="12">
        <v>1435900</v>
      </c>
      <c r="M15" s="12">
        <v>1435900</v>
      </c>
      <c r="N15" s="17" t="s">
        <v>391</v>
      </c>
      <c r="O15" s="16" t="s">
        <v>1718</v>
      </c>
      <c r="P15" s="12" t="s">
        <v>680</v>
      </c>
      <c r="Q15" s="12" t="s">
        <v>678</v>
      </c>
      <c r="R15" s="12" t="s">
        <v>668</v>
      </c>
      <c r="S15" s="11" t="s">
        <v>380</v>
      </c>
      <c r="T15" s="13"/>
      <c r="U15" s="93"/>
      <c r="V15" s="98"/>
      <c r="W15" s="92"/>
    </row>
    <row r="16" spans="1:23" s="65" customFormat="1" ht="102.6" customHeight="1" thickTop="1" thickBot="1" x14ac:dyDescent="0.25">
      <c r="A16" s="85">
        <v>613108012</v>
      </c>
      <c r="B16" s="88"/>
      <c r="C16" s="86" t="s">
        <v>681</v>
      </c>
      <c r="D16" s="87"/>
      <c r="E16" s="20" t="s">
        <v>682</v>
      </c>
      <c r="F16" s="11" t="s">
        <v>683</v>
      </c>
      <c r="G16" s="11" t="s">
        <v>391</v>
      </c>
      <c r="H16" s="11" t="s">
        <v>391</v>
      </c>
      <c r="I16" s="11" t="s">
        <v>391</v>
      </c>
      <c r="J16" s="11" t="s">
        <v>684</v>
      </c>
      <c r="K16" s="11"/>
      <c r="L16" s="12">
        <v>156772.64000000001</v>
      </c>
      <c r="M16" s="12">
        <v>156772.64000000001</v>
      </c>
      <c r="N16" s="17" t="s">
        <v>391</v>
      </c>
      <c r="O16" s="16" t="s">
        <v>1718</v>
      </c>
      <c r="P16" s="12" t="s">
        <v>667</v>
      </c>
      <c r="Q16" s="12" t="s">
        <v>683</v>
      </c>
      <c r="R16" s="12" t="s">
        <v>668</v>
      </c>
      <c r="S16" s="11" t="s">
        <v>380</v>
      </c>
      <c r="T16" s="13"/>
      <c r="U16" s="93"/>
      <c r="V16" s="98"/>
      <c r="W16" s="92"/>
    </row>
    <row r="17" spans="1:23" s="65" customFormat="1" ht="94.9" customHeight="1" thickTop="1" thickBot="1" x14ac:dyDescent="0.25">
      <c r="A17" s="85">
        <v>613108013</v>
      </c>
      <c r="B17" s="88"/>
      <c r="C17" s="86" t="s">
        <v>685</v>
      </c>
      <c r="D17" s="87"/>
      <c r="E17" s="20" t="s">
        <v>686</v>
      </c>
      <c r="F17" s="11" t="s">
        <v>687</v>
      </c>
      <c r="G17" s="11" t="s">
        <v>391</v>
      </c>
      <c r="H17" s="11" t="s">
        <v>391</v>
      </c>
      <c r="I17" s="11" t="s">
        <v>391</v>
      </c>
      <c r="J17" s="11" t="s">
        <v>688</v>
      </c>
      <c r="K17" s="11"/>
      <c r="L17" s="12">
        <v>1015789.88</v>
      </c>
      <c r="M17" s="12">
        <v>528973.19999999995</v>
      </c>
      <c r="N17" s="17" t="s">
        <v>391</v>
      </c>
      <c r="O17" s="16" t="s">
        <v>1718</v>
      </c>
      <c r="P17" s="12" t="s">
        <v>689</v>
      </c>
      <c r="Q17" s="12" t="s">
        <v>690</v>
      </c>
      <c r="R17" s="12" t="s">
        <v>691</v>
      </c>
      <c r="S17" s="11" t="s">
        <v>380</v>
      </c>
      <c r="T17" s="13"/>
      <c r="U17" s="93"/>
      <c r="V17" s="98"/>
      <c r="W17" s="92"/>
    </row>
    <row r="18" spans="1:23" s="150" customFormat="1" ht="134.25" customHeight="1" thickTop="1" thickBot="1" x14ac:dyDescent="0.25">
      <c r="A18" s="85">
        <v>613108014</v>
      </c>
      <c r="B18" s="88"/>
      <c r="C18" s="86" t="s">
        <v>685</v>
      </c>
      <c r="D18" s="87"/>
      <c r="E18" s="20" t="s">
        <v>692</v>
      </c>
      <c r="F18" s="11" t="s">
        <v>693</v>
      </c>
      <c r="G18" s="11" t="s">
        <v>391</v>
      </c>
      <c r="H18" s="11" t="s">
        <v>391</v>
      </c>
      <c r="I18" s="11" t="s">
        <v>391</v>
      </c>
      <c r="J18" s="11" t="s">
        <v>694</v>
      </c>
      <c r="K18" s="11"/>
      <c r="L18" s="12">
        <v>2244600</v>
      </c>
      <c r="M18" s="12">
        <v>2244600</v>
      </c>
      <c r="N18" s="17" t="s">
        <v>391</v>
      </c>
      <c r="O18" s="16" t="s">
        <v>1718</v>
      </c>
      <c r="P18" s="12" t="s">
        <v>667</v>
      </c>
      <c r="Q18" s="12" t="s">
        <v>693</v>
      </c>
      <c r="R18" s="12" t="s">
        <v>668</v>
      </c>
      <c r="S18" s="11" t="s">
        <v>380</v>
      </c>
      <c r="T18" s="13"/>
      <c r="U18" s="93"/>
      <c r="V18" s="98"/>
      <c r="W18" s="92"/>
    </row>
    <row r="19" spans="1:23" s="150" customFormat="1" ht="102.6" customHeight="1" thickTop="1" thickBot="1" x14ac:dyDescent="0.25">
      <c r="A19" s="85">
        <v>613108015</v>
      </c>
      <c r="B19" s="88"/>
      <c r="C19" s="86" t="s">
        <v>685</v>
      </c>
      <c r="D19" s="87"/>
      <c r="E19" s="20" t="s">
        <v>695</v>
      </c>
      <c r="F19" s="11" t="s">
        <v>696</v>
      </c>
      <c r="G19" s="11" t="s">
        <v>391</v>
      </c>
      <c r="H19" s="11" t="s">
        <v>391</v>
      </c>
      <c r="I19" s="11" t="s">
        <v>391</v>
      </c>
      <c r="J19" s="11" t="s">
        <v>697</v>
      </c>
      <c r="K19" s="11"/>
      <c r="L19" s="12">
        <v>500000</v>
      </c>
      <c r="M19" s="12">
        <v>260373.84</v>
      </c>
      <c r="N19" s="17" t="s">
        <v>391</v>
      </c>
      <c r="O19" s="16" t="s">
        <v>1718</v>
      </c>
      <c r="P19" s="12" t="s">
        <v>689</v>
      </c>
      <c r="Q19" s="12" t="s">
        <v>698</v>
      </c>
      <c r="R19" s="12" t="s">
        <v>699</v>
      </c>
      <c r="S19" s="11" t="s">
        <v>380</v>
      </c>
      <c r="T19" s="13"/>
      <c r="U19" s="93"/>
      <c r="V19" s="98"/>
      <c r="W19" s="92"/>
    </row>
    <row r="20" spans="1:23" s="65" customFormat="1" ht="224.45" customHeight="1" thickTop="1" thickBot="1" x14ac:dyDescent="0.25">
      <c r="A20" s="85">
        <v>613108016</v>
      </c>
      <c r="B20" s="90"/>
      <c r="C20" s="14" t="s">
        <v>700</v>
      </c>
      <c r="D20" s="14"/>
      <c r="E20" s="20" t="s">
        <v>701</v>
      </c>
      <c r="F20" s="11" t="s">
        <v>702</v>
      </c>
      <c r="G20" s="11" t="s">
        <v>391</v>
      </c>
      <c r="H20" s="11" t="s">
        <v>391</v>
      </c>
      <c r="I20" s="11" t="s">
        <v>391</v>
      </c>
      <c r="J20" s="11" t="s">
        <v>703</v>
      </c>
      <c r="K20" s="11"/>
      <c r="L20" s="12">
        <v>0</v>
      </c>
      <c r="M20" s="12">
        <v>0</v>
      </c>
      <c r="N20" s="17" t="s">
        <v>391</v>
      </c>
      <c r="O20" s="16" t="s">
        <v>1718</v>
      </c>
      <c r="P20" s="12" t="s">
        <v>704</v>
      </c>
      <c r="Q20" s="12" t="s">
        <v>705</v>
      </c>
      <c r="R20" s="12" t="s">
        <v>706</v>
      </c>
      <c r="S20" s="11" t="s">
        <v>380</v>
      </c>
      <c r="T20" s="13"/>
      <c r="U20" s="93"/>
      <c r="V20" s="98"/>
      <c r="W20" s="92"/>
    </row>
    <row r="21" spans="1:23" s="65" customFormat="1" ht="196.9" customHeight="1" thickTop="1" thickBot="1" x14ac:dyDescent="0.25">
      <c r="A21" s="85">
        <v>613108017</v>
      </c>
      <c r="B21" s="90"/>
      <c r="C21" s="14" t="s">
        <v>700</v>
      </c>
      <c r="D21" s="14"/>
      <c r="E21" s="20" t="s">
        <v>707</v>
      </c>
      <c r="F21" s="11" t="s">
        <v>708</v>
      </c>
      <c r="G21" s="11" t="s">
        <v>391</v>
      </c>
      <c r="H21" s="11" t="s">
        <v>391</v>
      </c>
      <c r="I21" s="11" t="s">
        <v>391</v>
      </c>
      <c r="J21" s="11" t="s">
        <v>709</v>
      </c>
      <c r="K21" s="11"/>
      <c r="L21" s="12">
        <v>0</v>
      </c>
      <c r="M21" s="12">
        <v>0</v>
      </c>
      <c r="N21" s="17" t="s">
        <v>391</v>
      </c>
      <c r="O21" s="16" t="s">
        <v>1718</v>
      </c>
      <c r="P21" s="12" t="s">
        <v>710</v>
      </c>
      <c r="Q21" s="12" t="s">
        <v>711</v>
      </c>
      <c r="R21" s="12" t="s">
        <v>706</v>
      </c>
      <c r="S21" s="11" t="s">
        <v>380</v>
      </c>
      <c r="T21" s="13"/>
      <c r="U21" s="93"/>
      <c r="V21" s="98"/>
      <c r="W21" s="92"/>
    </row>
    <row r="22" spans="1:23" s="65" customFormat="1" ht="218.45" customHeight="1" thickTop="1" thickBot="1" x14ac:dyDescent="0.25">
      <c r="A22" s="85">
        <v>613108018</v>
      </c>
      <c r="B22" s="88"/>
      <c r="C22" s="91" t="s">
        <v>700</v>
      </c>
      <c r="D22" s="89"/>
      <c r="E22" s="20" t="s">
        <v>712</v>
      </c>
      <c r="F22" s="11" t="s">
        <v>713</v>
      </c>
      <c r="G22" s="11" t="s">
        <v>391</v>
      </c>
      <c r="H22" s="11" t="s">
        <v>391</v>
      </c>
      <c r="I22" s="11" t="s">
        <v>391</v>
      </c>
      <c r="J22" s="11" t="s">
        <v>714</v>
      </c>
      <c r="K22" s="11"/>
      <c r="L22" s="12">
        <v>0</v>
      </c>
      <c r="M22" s="12">
        <v>0</v>
      </c>
      <c r="N22" s="17" t="s">
        <v>391</v>
      </c>
      <c r="O22" s="16" t="s">
        <v>1718</v>
      </c>
      <c r="P22" s="12" t="s">
        <v>715</v>
      </c>
      <c r="Q22" s="12" t="s">
        <v>716</v>
      </c>
      <c r="R22" s="12" t="s">
        <v>706</v>
      </c>
      <c r="S22" s="11" t="s">
        <v>380</v>
      </c>
      <c r="T22" s="13"/>
      <c r="U22" s="93"/>
      <c r="V22" s="98"/>
      <c r="W22" s="92"/>
    </row>
    <row r="23" spans="1:23" s="150" customFormat="1" ht="200.45" customHeight="1" thickTop="1" thickBot="1" x14ac:dyDescent="0.25">
      <c r="A23" s="85">
        <v>613108019</v>
      </c>
      <c r="B23" s="88"/>
      <c r="C23" s="91" t="s">
        <v>700</v>
      </c>
      <c r="D23" s="89"/>
      <c r="E23" s="20" t="s">
        <v>717</v>
      </c>
      <c r="F23" s="11" t="s">
        <v>718</v>
      </c>
      <c r="G23" s="11" t="s">
        <v>391</v>
      </c>
      <c r="H23" s="11" t="s">
        <v>391</v>
      </c>
      <c r="I23" s="11" t="s">
        <v>391</v>
      </c>
      <c r="J23" s="11" t="s">
        <v>719</v>
      </c>
      <c r="K23" s="11"/>
      <c r="L23" s="12">
        <v>0</v>
      </c>
      <c r="M23" s="12">
        <v>0</v>
      </c>
      <c r="N23" s="17" t="s">
        <v>391</v>
      </c>
      <c r="O23" s="16" t="s">
        <v>1718</v>
      </c>
      <c r="P23" s="12" t="s">
        <v>715</v>
      </c>
      <c r="Q23" s="12" t="s">
        <v>720</v>
      </c>
      <c r="R23" s="12" t="s">
        <v>706</v>
      </c>
      <c r="S23" s="11" t="s">
        <v>380</v>
      </c>
      <c r="T23" s="13"/>
      <c r="U23" s="93"/>
      <c r="V23" s="98"/>
      <c r="W23" s="92"/>
    </row>
    <row r="24" spans="1:23" s="150" customFormat="1" ht="200.45" customHeight="1" thickTop="1" thickBot="1" x14ac:dyDescent="0.25">
      <c r="A24" s="85">
        <v>613108020</v>
      </c>
      <c r="B24" s="88"/>
      <c r="C24" s="91" t="s">
        <v>700</v>
      </c>
      <c r="D24" s="89"/>
      <c r="E24" s="20" t="s">
        <v>721</v>
      </c>
      <c r="F24" s="11" t="s">
        <v>722</v>
      </c>
      <c r="G24" s="11" t="s">
        <v>391</v>
      </c>
      <c r="H24" s="11" t="s">
        <v>391</v>
      </c>
      <c r="I24" s="11" t="s">
        <v>391</v>
      </c>
      <c r="J24" s="11" t="s">
        <v>723</v>
      </c>
      <c r="K24" s="11"/>
      <c r="L24" s="12">
        <v>0</v>
      </c>
      <c r="M24" s="12">
        <v>0</v>
      </c>
      <c r="N24" s="17" t="s">
        <v>391</v>
      </c>
      <c r="O24" s="16" t="s">
        <v>1718</v>
      </c>
      <c r="P24" s="12" t="s">
        <v>724</v>
      </c>
      <c r="Q24" s="12" t="s">
        <v>725</v>
      </c>
      <c r="R24" s="12" t="s">
        <v>706</v>
      </c>
      <c r="S24" s="11" t="s">
        <v>380</v>
      </c>
      <c r="T24" s="13"/>
      <c r="U24" s="93"/>
      <c r="V24" s="98"/>
      <c r="W24" s="92"/>
    </row>
    <row r="25" spans="1:23" s="65" customFormat="1" ht="213.6" customHeight="1" thickTop="1" thickBot="1" x14ac:dyDescent="0.25">
      <c r="A25" s="85">
        <v>613108021</v>
      </c>
      <c r="B25" s="88"/>
      <c r="C25" s="86" t="s">
        <v>700</v>
      </c>
      <c r="D25" s="87"/>
      <c r="E25" s="20" t="s">
        <v>726</v>
      </c>
      <c r="F25" s="11" t="s">
        <v>727</v>
      </c>
      <c r="G25" s="11" t="s">
        <v>391</v>
      </c>
      <c r="H25" s="11" t="s">
        <v>391</v>
      </c>
      <c r="I25" s="11" t="s">
        <v>391</v>
      </c>
      <c r="J25" s="11" t="s">
        <v>728</v>
      </c>
      <c r="K25" s="11"/>
      <c r="L25" s="12">
        <v>0</v>
      </c>
      <c r="M25" s="12">
        <v>0</v>
      </c>
      <c r="N25" s="17" t="s">
        <v>391</v>
      </c>
      <c r="O25" s="16" t="s">
        <v>1718</v>
      </c>
      <c r="P25" s="12" t="s">
        <v>715</v>
      </c>
      <c r="Q25" s="12" t="s">
        <v>729</v>
      </c>
      <c r="R25" s="12" t="s">
        <v>706</v>
      </c>
      <c r="S25" s="11" t="s">
        <v>380</v>
      </c>
      <c r="T25" s="13"/>
      <c r="U25" s="93"/>
      <c r="V25" s="98"/>
      <c r="W25" s="92"/>
    </row>
    <row r="26" spans="1:23" s="65" customFormat="1" ht="222.6" customHeight="1" thickTop="1" thickBot="1" x14ac:dyDescent="0.25">
      <c r="A26" s="85">
        <v>613108022</v>
      </c>
      <c r="B26" s="88"/>
      <c r="C26" s="86" t="s">
        <v>700</v>
      </c>
      <c r="D26" s="87"/>
      <c r="E26" s="20" t="s">
        <v>730</v>
      </c>
      <c r="F26" s="11" t="s">
        <v>731</v>
      </c>
      <c r="G26" s="11" t="s">
        <v>391</v>
      </c>
      <c r="H26" s="11" t="s">
        <v>391</v>
      </c>
      <c r="I26" s="11" t="s">
        <v>391</v>
      </c>
      <c r="J26" s="11" t="s">
        <v>732</v>
      </c>
      <c r="K26" s="11"/>
      <c r="L26" s="12">
        <v>0</v>
      </c>
      <c r="M26" s="12">
        <v>0</v>
      </c>
      <c r="N26" s="17" t="s">
        <v>391</v>
      </c>
      <c r="O26" s="16" t="s">
        <v>1718</v>
      </c>
      <c r="P26" s="12" t="s">
        <v>733</v>
      </c>
      <c r="Q26" s="12" t="s">
        <v>734</v>
      </c>
      <c r="R26" s="12" t="s">
        <v>706</v>
      </c>
      <c r="S26" s="11" t="s">
        <v>380</v>
      </c>
      <c r="T26" s="13"/>
      <c r="U26" s="93"/>
      <c r="V26" s="98"/>
      <c r="W26" s="92"/>
    </row>
    <row r="27" spans="1:23" s="65" customFormat="1" ht="228.6" customHeight="1" thickTop="1" thickBot="1" x14ac:dyDescent="0.25">
      <c r="A27" s="85">
        <v>613108023</v>
      </c>
      <c r="B27" s="88"/>
      <c r="C27" s="86" t="s">
        <v>700</v>
      </c>
      <c r="D27" s="87"/>
      <c r="E27" s="20" t="s">
        <v>735</v>
      </c>
      <c r="F27" s="11" t="s">
        <v>736</v>
      </c>
      <c r="G27" s="11" t="s">
        <v>391</v>
      </c>
      <c r="H27" s="11" t="s">
        <v>391</v>
      </c>
      <c r="I27" s="11" t="s">
        <v>391</v>
      </c>
      <c r="J27" s="11" t="s">
        <v>737</v>
      </c>
      <c r="K27" s="11"/>
      <c r="L27" s="12">
        <v>0</v>
      </c>
      <c r="M27" s="12">
        <v>0</v>
      </c>
      <c r="N27" s="17" t="s">
        <v>391</v>
      </c>
      <c r="O27" s="16" t="s">
        <v>1718</v>
      </c>
      <c r="P27" s="12" t="s">
        <v>733</v>
      </c>
      <c r="Q27" s="12" t="s">
        <v>738</v>
      </c>
      <c r="R27" s="12" t="s">
        <v>706</v>
      </c>
      <c r="S27" s="11" t="s">
        <v>380</v>
      </c>
      <c r="T27" s="13"/>
      <c r="U27" s="93"/>
      <c r="V27" s="98"/>
      <c r="W27" s="92"/>
    </row>
    <row r="28" spans="1:23" s="150" customFormat="1" ht="221.45" customHeight="1" thickTop="1" thickBot="1" x14ac:dyDescent="0.25">
      <c r="A28" s="85">
        <v>613108024</v>
      </c>
      <c r="B28" s="88"/>
      <c r="C28" s="86" t="s">
        <v>700</v>
      </c>
      <c r="D28" s="87"/>
      <c r="E28" s="20" t="s">
        <v>739</v>
      </c>
      <c r="F28" s="11" t="s">
        <v>740</v>
      </c>
      <c r="G28" s="11" t="s">
        <v>391</v>
      </c>
      <c r="H28" s="11" t="s">
        <v>391</v>
      </c>
      <c r="I28" s="11" t="s">
        <v>391</v>
      </c>
      <c r="J28" s="11" t="s">
        <v>741</v>
      </c>
      <c r="K28" s="11"/>
      <c r="L28" s="12">
        <v>0</v>
      </c>
      <c r="M28" s="12">
        <v>0</v>
      </c>
      <c r="N28" s="17" t="s">
        <v>391</v>
      </c>
      <c r="O28" s="16" t="s">
        <v>1718</v>
      </c>
      <c r="P28" s="12" t="s">
        <v>742</v>
      </c>
      <c r="Q28" s="12" t="s">
        <v>743</v>
      </c>
      <c r="R28" s="12" t="s">
        <v>706</v>
      </c>
      <c r="S28" s="11" t="s">
        <v>380</v>
      </c>
      <c r="T28" s="13"/>
      <c r="U28" s="93"/>
      <c r="V28" s="98"/>
      <c r="W28" s="92"/>
    </row>
    <row r="29" spans="1:23" s="150" customFormat="1" ht="228.6" customHeight="1" thickTop="1" thickBot="1" x14ac:dyDescent="0.25">
      <c r="A29" s="85">
        <v>613108025</v>
      </c>
      <c r="B29" s="88"/>
      <c r="C29" s="86" t="s">
        <v>700</v>
      </c>
      <c r="D29" s="87"/>
      <c r="E29" s="20" t="s">
        <v>744</v>
      </c>
      <c r="F29" s="11" t="s">
        <v>745</v>
      </c>
      <c r="G29" s="11" t="s">
        <v>391</v>
      </c>
      <c r="H29" s="11" t="s">
        <v>391</v>
      </c>
      <c r="I29" s="11" t="s">
        <v>391</v>
      </c>
      <c r="J29" s="11" t="s">
        <v>746</v>
      </c>
      <c r="K29" s="11"/>
      <c r="L29" s="12">
        <v>0</v>
      </c>
      <c r="M29" s="12">
        <v>0</v>
      </c>
      <c r="N29" s="17" t="s">
        <v>391</v>
      </c>
      <c r="O29" s="16" t="s">
        <v>1718</v>
      </c>
      <c r="P29" s="12" t="s">
        <v>704</v>
      </c>
      <c r="Q29" s="12" t="s">
        <v>747</v>
      </c>
      <c r="R29" s="12" t="s">
        <v>706</v>
      </c>
      <c r="S29" s="11" t="s">
        <v>380</v>
      </c>
      <c r="T29" s="13"/>
      <c r="U29" s="93"/>
      <c r="V29" s="98"/>
      <c r="W29" s="92"/>
    </row>
    <row r="30" spans="1:23" s="65" customFormat="1" ht="222" customHeight="1" thickTop="1" thickBot="1" x14ac:dyDescent="0.25">
      <c r="A30" s="85">
        <v>613108026</v>
      </c>
      <c r="B30" s="88"/>
      <c r="C30" s="86" t="s">
        <v>700</v>
      </c>
      <c r="D30" s="87"/>
      <c r="E30" s="20" t="s">
        <v>748</v>
      </c>
      <c r="F30" s="11" t="s">
        <v>749</v>
      </c>
      <c r="G30" s="11" t="s">
        <v>391</v>
      </c>
      <c r="H30" s="11" t="s">
        <v>391</v>
      </c>
      <c r="I30" s="11" t="s">
        <v>391</v>
      </c>
      <c r="J30" s="11" t="s">
        <v>750</v>
      </c>
      <c r="K30" s="11"/>
      <c r="L30" s="12">
        <v>0</v>
      </c>
      <c r="M30" s="12">
        <v>0</v>
      </c>
      <c r="N30" s="17" t="s">
        <v>391</v>
      </c>
      <c r="O30" s="16" t="s">
        <v>1718</v>
      </c>
      <c r="P30" s="12" t="s">
        <v>704</v>
      </c>
      <c r="Q30" s="12" t="s">
        <v>751</v>
      </c>
      <c r="R30" s="12" t="s">
        <v>706</v>
      </c>
      <c r="S30" s="11" t="s">
        <v>380</v>
      </c>
      <c r="T30" s="13"/>
      <c r="U30" s="93"/>
      <c r="V30" s="98"/>
      <c r="W30" s="92"/>
    </row>
    <row r="31" spans="1:23" s="65" customFormat="1" ht="224.45" customHeight="1" thickTop="1" thickBot="1" x14ac:dyDescent="0.25">
      <c r="A31" s="85">
        <v>613108027</v>
      </c>
      <c r="B31" s="88"/>
      <c r="C31" s="86" t="s">
        <v>700</v>
      </c>
      <c r="D31" s="87"/>
      <c r="E31" s="20" t="s">
        <v>752</v>
      </c>
      <c r="F31" s="11" t="s">
        <v>753</v>
      </c>
      <c r="G31" s="11" t="s">
        <v>391</v>
      </c>
      <c r="H31" s="11" t="s">
        <v>391</v>
      </c>
      <c r="I31" s="11" t="s">
        <v>391</v>
      </c>
      <c r="J31" s="11" t="s">
        <v>754</v>
      </c>
      <c r="K31" s="11"/>
      <c r="L31" s="12">
        <v>0</v>
      </c>
      <c r="M31" s="12">
        <v>0</v>
      </c>
      <c r="N31" s="17" t="s">
        <v>391</v>
      </c>
      <c r="O31" s="16" t="s">
        <v>1718</v>
      </c>
      <c r="P31" s="12" t="s">
        <v>733</v>
      </c>
      <c r="Q31" s="12" t="s">
        <v>755</v>
      </c>
      <c r="R31" s="12" t="s">
        <v>706</v>
      </c>
      <c r="S31" s="11" t="s">
        <v>380</v>
      </c>
      <c r="T31" s="13"/>
      <c r="U31" s="93"/>
      <c r="V31" s="98"/>
      <c r="W31" s="92"/>
    </row>
    <row r="32" spans="1:23" ht="234.6" customHeight="1" x14ac:dyDescent="0.2"/>
  </sheetData>
  <mergeCells count="22">
    <mergeCell ref="U3:U4"/>
    <mergeCell ref="R3:R4"/>
    <mergeCell ref="S3:S4"/>
    <mergeCell ref="T3:T4"/>
    <mergeCell ref="W3:W4"/>
    <mergeCell ref="V3:V4"/>
    <mergeCell ref="A1:W1"/>
    <mergeCell ref="A2:W2"/>
    <mergeCell ref="A3:A4"/>
    <mergeCell ref="C3:C4"/>
    <mergeCell ref="E3:E4"/>
    <mergeCell ref="F3:F4"/>
    <mergeCell ref="J3:J4"/>
    <mergeCell ref="L3:M3"/>
    <mergeCell ref="N3:N4"/>
    <mergeCell ref="P3:P4"/>
    <mergeCell ref="Q3:Q4"/>
    <mergeCell ref="B3:B4"/>
    <mergeCell ref="D3:D4"/>
    <mergeCell ref="G3:I3"/>
    <mergeCell ref="K3:K4"/>
    <mergeCell ref="O3:O4"/>
  </mergeCells>
  <pageMargins left="0.70866141732283472" right="0.70866141732283472" top="0.74803149606299213" bottom="0.74803149606299213" header="0.31496062992125984" footer="0.31496062992125984"/>
  <pageSetup paperSize="9" scale="3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D8B983-E164-419B-B959-1DE56B1BCD7F}">
  <dimension ref="A1:V5"/>
  <sheetViews>
    <sheetView workbookViewId="0">
      <selection sqref="A1:V5"/>
    </sheetView>
  </sheetViews>
  <sheetFormatPr defaultRowHeight="12.75" x14ac:dyDescent="0.2"/>
  <cols>
    <col min="1" max="1" width="13.85546875" customWidth="1"/>
    <col min="2" max="2" width="17.5703125" customWidth="1"/>
    <col min="3" max="3" width="13.140625" customWidth="1"/>
    <col min="4" max="4" width="14.7109375" customWidth="1"/>
    <col min="5" max="5" width="13.42578125" customWidth="1"/>
    <col min="6" max="6" width="17.28515625" customWidth="1"/>
    <col min="7" max="7" width="19.7109375" customWidth="1"/>
    <col min="8" max="9" width="19" customWidth="1"/>
    <col min="10" max="11" width="16.85546875" customWidth="1"/>
    <col min="12" max="12" width="16" customWidth="1"/>
    <col min="13" max="13" width="14" hidden="1" customWidth="1"/>
    <col min="14" max="14" width="23.28515625" hidden="1" customWidth="1"/>
    <col min="15" max="22" width="9.140625" hidden="1" customWidth="1"/>
  </cols>
  <sheetData>
    <row r="1" spans="1:22" x14ac:dyDescent="0.2">
      <c r="A1" s="215" t="s">
        <v>1441</v>
      </c>
      <c r="B1" s="215"/>
      <c r="C1" s="216"/>
      <c r="D1" s="216"/>
      <c r="E1" s="216"/>
      <c r="F1" s="216"/>
      <c r="G1" s="216"/>
      <c r="H1" s="216"/>
      <c r="I1" s="216"/>
      <c r="J1" s="216"/>
      <c r="K1" s="216"/>
      <c r="L1" s="216"/>
      <c r="M1" s="216"/>
      <c r="N1" s="216"/>
      <c r="O1" s="216"/>
      <c r="P1" s="216"/>
      <c r="Q1" s="216"/>
      <c r="R1" s="216"/>
      <c r="S1" s="216"/>
      <c r="T1" s="216"/>
      <c r="U1" s="216"/>
      <c r="V1" s="216"/>
    </row>
    <row r="2" spans="1:22" ht="13.5" thickBot="1" x14ac:dyDescent="0.25">
      <c r="A2" s="217" t="s">
        <v>1725</v>
      </c>
      <c r="B2" s="217"/>
      <c r="C2" s="218"/>
      <c r="D2" s="218"/>
      <c r="E2" s="218"/>
      <c r="F2" s="218"/>
      <c r="G2" s="218"/>
      <c r="H2" s="218"/>
      <c r="I2" s="218"/>
      <c r="J2" s="218"/>
      <c r="K2" s="218"/>
      <c r="L2" s="218"/>
      <c r="M2" s="218"/>
      <c r="N2" s="218"/>
      <c r="O2" s="218"/>
      <c r="P2" s="218"/>
      <c r="Q2" s="218"/>
      <c r="R2" s="218"/>
      <c r="S2" s="218"/>
      <c r="T2" s="218"/>
      <c r="U2" s="218"/>
      <c r="V2" s="218"/>
    </row>
    <row r="3" spans="1:22" ht="51" customHeight="1" thickTop="1" thickBot="1" x14ac:dyDescent="0.25">
      <c r="A3" s="199" t="s">
        <v>1726</v>
      </c>
      <c r="B3" s="203" t="s">
        <v>1722</v>
      </c>
      <c r="C3" s="203" t="s">
        <v>1426</v>
      </c>
      <c r="D3" s="203" t="s">
        <v>1723</v>
      </c>
      <c r="E3" s="197" t="s">
        <v>1730</v>
      </c>
      <c r="F3" s="155"/>
      <c r="G3" s="197" t="s">
        <v>1724</v>
      </c>
      <c r="H3" s="192" t="s">
        <v>1732</v>
      </c>
      <c r="I3" s="211"/>
      <c r="J3" s="192" t="s">
        <v>1737</v>
      </c>
      <c r="K3" s="211"/>
      <c r="L3" s="196" t="s">
        <v>395</v>
      </c>
    </row>
    <row r="4" spans="1:22" ht="111" customHeight="1" thickBot="1" x14ac:dyDescent="0.25">
      <c r="A4" s="219"/>
      <c r="B4" s="204"/>
      <c r="C4" s="204"/>
      <c r="D4" s="210"/>
      <c r="E4" s="198"/>
      <c r="F4" s="156" t="s">
        <v>1731</v>
      </c>
      <c r="G4" s="198"/>
      <c r="H4" s="153" t="s">
        <v>1733</v>
      </c>
      <c r="I4" s="153" t="s">
        <v>1735</v>
      </c>
      <c r="J4" s="154" t="s">
        <v>1739</v>
      </c>
      <c r="K4" s="154" t="s">
        <v>1738</v>
      </c>
      <c r="L4" s="186"/>
    </row>
    <row r="5" spans="1:22" ht="103.5" thickTop="1" thickBot="1" x14ac:dyDescent="0.25">
      <c r="A5" s="152" t="s">
        <v>1741</v>
      </c>
      <c r="B5" s="14" t="s">
        <v>1728</v>
      </c>
      <c r="C5" s="86" t="s">
        <v>1727</v>
      </c>
      <c r="D5" s="14" t="s">
        <v>1729</v>
      </c>
      <c r="E5" s="20">
        <v>283000</v>
      </c>
      <c r="F5" s="33">
        <v>45456</v>
      </c>
      <c r="G5" s="11">
        <v>96.7</v>
      </c>
      <c r="H5" s="11" t="s">
        <v>1734</v>
      </c>
      <c r="I5" s="11" t="s">
        <v>1736</v>
      </c>
      <c r="J5" s="12"/>
      <c r="K5" s="12"/>
      <c r="L5" s="17" t="s">
        <v>391</v>
      </c>
    </row>
  </sheetData>
  <mergeCells count="11">
    <mergeCell ref="A1:V1"/>
    <mergeCell ref="A2:V2"/>
    <mergeCell ref="A3:A4"/>
    <mergeCell ref="B3:B4"/>
    <mergeCell ref="C3:C4"/>
    <mergeCell ref="D3:D4"/>
    <mergeCell ref="E3:E4"/>
    <mergeCell ref="G3:G4"/>
    <mergeCell ref="H3:I3"/>
    <mergeCell ref="J3:K3"/>
    <mergeCell ref="L3:L4"/>
  </mergeCells>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6B4111-26FD-4AEA-A9F9-EFDA2E8CBF26}">
  <dimension ref="A1:M22"/>
  <sheetViews>
    <sheetView workbookViewId="0">
      <selection activeCell="A6" sqref="A6:M6"/>
    </sheetView>
  </sheetViews>
  <sheetFormatPr defaultRowHeight="12.75" x14ac:dyDescent="0.2"/>
  <cols>
    <col min="1" max="1" width="16.140625" customWidth="1"/>
    <col min="2" max="2" width="29.7109375" customWidth="1"/>
    <col min="3" max="3" width="12.42578125" customWidth="1"/>
    <col min="4" max="4" width="13.42578125" customWidth="1"/>
    <col min="5" max="5" width="15" customWidth="1"/>
    <col min="7" max="7" width="13.85546875" customWidth="1"/>
    <col min="8" max="8" width="20" customWidth="1"/>
  </cols>
  <sheetData>
    <row r="1" spans="1:13" ht="13.5" x14ac:dyDescent="0.25">
      <c r="A1" s="220"/>
      <c r="B1" s="221"/>
      <c r="C1" s="158"/>
      <c r="D1" s="159"/>
      <c r="E1" s="159"/>
      <c r="F1" s="159"/>
      <c r="G1" s="159"/>
      <c r="H1" s="159"/>
      <c r="I1" s="159"/>
      <c r="J1" s="159"/>
      <c r="K1" s="159"/>
      <c r="L1" s="159"/>
      <c r="M1" s="159"/>
    </row>
    <row r="2" spans="1:13" x14ac:dyDescent="0.2">
      <c r="A2" s="222" t="s">
        <v>1742</v>
      </c>
      <c r="B2" s="223"/>
      <c r="C2" s="223"/>
      <c r="D2" s="223"/>
      <c r="E2" s="223"/>
      <c r="F2" s="223"/>
      <c r="G2" s="223"/>
      <c r="H2" s="223"/>
      <c r="I2" s="223"/>
      <c r="J2" s="223"/>
      <c r="K2" s="223"/>
      <c r="L2" s="223"/>
      <c r="M2" s="223"/>
    </row>
    <row r="3" spans="1:13" x14ac:dyDescent="0.2">
      <c r="A3" s="224" t="s">
        <v>1743</v>
      </c>
      <c r="B3" s="223"/>
      <c r="C3" s="223"/>
      <c r="D3" s="223"/>
      <c r="E3" s="223"/>
      <c r="F3" s="223"/>
      <c r="G3" s="223"/>
      <c r="H3" s="223"/>
      <c r="I3" s="223"/>
      <c r="J3" s="223"/>
      <c r="K3" s="223"/>
      <c r="L3" s="223"/>
      <c r="M3" s="223"/>
    </row>
    <row r="4" spans="1:13" ht="33.75" customHeight="1" x14ac:dyDescent="0.2">
      <c r="A4" s="225" t="s">
        <v>1744</v>
      </c>
      <c r="B4" s="226"/>
      <c r="C4" s="226"/>
      <c r="D4" s="227"/>
      <c r="E4" s="225" t="s">
        <v>1745</v>
      </c>
      <c r="F4" s="228"/>
      <c r="G4" s="160" t="s">
        <v>1746</v>
      </c>
      <c r="H4" s="160" t="s">
        <v>1747</v>
      </c>
      <c r="I4" s="225" t="s">
        <v>1748</v>
      </c>
      <c r="J4" s="228"/>
      <c r="K4" s="225" t="s">
        <v>1749</v>
      </c>
      <c r="L4" s="228"/>
      <c r="M4" s="161" t="s">
        <v>1750</v>
      </c>
    </row>
    <row r="5" spans="1:13" x14ac:dyDescent="0.2">
      <c r="A5" s="233">
        <v>1</v>
      </c>
      <c r="B5" s="234"/>
      <c r="C5" s="234"/>
      <c r="D5" s="235"/>
      <c r="E5" s="233">
        <v>2</v>
      </c>
      <c r="F5" s="236"/>
      <c r="G5" s="162">
        <v>3</v>
      </c>
      <c r="H5" s="162">
        <v>4</v>
      </c>
      <c r="I5" s="233">
        <v>5</v>
      </c>
      <c r="J5" s="236"/>
      <c r="K5" s="233">
        <v>6</v>
      </c>
      <c r="L5" s="236"/>
      <c r="M5" s="163">
        <v>7</v>
      </c>
    </row>
    <row r="6" spans="1:13" ht="19.5" customHeight="1" x14ac:dyDescent="0.2">
      <c r="A6" s="237" t="s">
        <v>1768</v>
      </c>
      <c r="B6" s="238"/>
      <c r="C6" s="238"/>
      <c r="D6" s="239"/>
      <c r="E6" s="240" t="s">
        <v>1769</v>
      </c>
      <c r="F6" s="240"/>
      <c r="G6" s="164" t="s">
        <v>1770</v>
      </c>
      <c r="H6" s="164" t="s">
        <v>1771</v>
      </c>
      <c r="I6" s="237" t="s">
        <v>1772</v>
      </c>
      <c r="J6" s="241"/>
      <c r="K6" s="242">
        <v>1055517005830</v>
      </c>
      <c r="L6" s="243"/>
      <c r="M6" s="165">
        <v>38691</v>
      </c>
    </row>
    <row r="7" spans="1:13" ht="112.5" x14ac:dyDescent="0.2">
      <c r="A7" s="229" t="s">
        <v>1726</v>
      </c>
      <c r="B7" s="230"/>
      <c r="C7" s="166" t="s">
        <v>1751</v>
      </c>
      <c r="D7" s="166" t="s">
        <v>1752</v>
      </c>
      <c r="E7" s="166" t="s">
        <v>1753</v>
      </c>
      <c r="F7" s="166" t="s">
        <v>1754</v>
      </c>
      <c r="G7" s="166" t="s">
        <v>1755</v>
      </c>
      <c r="H7" s="166" t="s">
        <v>1756</v>
      </c>
      <c r="I7" s="166" t="s">
        <v>1757</v>
      </c>
      <c r="J7" s="166" t="s">
        <v>1758</v>
      </c>
      <c r="K7" s="166" t="s">
        <v>1759</v>
      </c>
      <c r="L7" s="166" t="s">
        <v>1760</v>
      </c>
      <c r="M7" s="166" t="s">
        <v>1761</v>
      </c>
    </row>
    <row r="8" spans="1:13" x14ac:dyDescent="0.2">
      <c r="A8" s="231" t="s">
        <v>1766</v>
      </c>
      <c r="B8" s="232"/>
      <c r="C8" s="167" t="s">
        <v>1762</v>
      </c>
      <c r="D8" s="167" t="s">
        <v>1762</v>
      </c>
      <c r="E8" s="167" t="s">
        <v>1762</v>
      </c>
      <c r="F8" s="167" t="s">
        <v>1762</v>
      </c>
      <c r="G8" s="167" t="s">
        <v>1762</v>
      </c>
      <c r="H8" s="167" t="s">
        <v>1762</v>
      </c>
      <c r="I8" s="167" t="s">
        <v>1762</v>
      </c>
      <c r="J8" s="167" t="s">
        <v>1762</v>
      </c>
      <c r="K8" s="167" t="s">
        <v>1762</v>
      </c>
      <c r="L8" s="167" t="s">
        <v>1762</v>
      </c>
      <c r="M8" s="167" t="s">
        <v>1762</v>
      </c>
    </row>
    <row r="22" spans="10:10" x14ac:dyDescent="0.2">
      <c r="J22" t="s">
        <v>1767</v>
      </c>
    </row>
  </sheetData>
  <mergeCells count="17">
    <mergeCell ref="A7:B7"/>
    <mergeCell ref="A8:B8"/>
    <mergeCell ref="K4:L4"/>
    <mergeCell ref="A5:D5"/>
    <mergeCell ref="E5:F5"/>
    <mergeCell ref="I5:J5"/>
    <mergeCell ref="K5:L5"/>
    <mergeCell ref="A6:D6"/>
    <mergeCell ref="E6:F6"/>
    <mergeCell ref="I6:J6"/>
    <mergeCell ref="K6:L6"/>
    <mergeCell ref="A1:B1"/>
    <mergeCell ref="A2:M2"/>
    <mergeCell ref="A3:M3"/>
    <mergeCell ref="A4:D4"/>
    <mergeCell ref="E4:F4"/>
    <mergeCell ref="I4:J4"/>
  </mergeCells>
  <pageMargins left="0.7" right="0.7" top="0.75" bottom="0.75"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6CCF5-406F-418B-822E-940BA0E29E79}">
  <dimension ref="A1:M8"/>
  <sheetViews>
    <sheetView workbookViewId="0">
      <selection sqref="A1:M8"/>
    </sheetView>
  </sheetViews>
  <sheetFormatPr defaultRowHeight="12.75" x14ac:dyDescent="0.2"/>
  <cols>
    <col min="2" max="2" width="10" customWidth="1"/>
    <col min="3" max="3" width="12.28515625" customWidth="1"/>
    <col min="4" max="4" width="11.42578125" customWidth="1"/>
    <col min="6" max="6" width="10.28515625" customWidth="1"/>
    <col min="7" max="7" width="10.85546875" customWidth="1"/>
    <col min="8" max="8" width="11.5703125" customWidth="1"/>
  </cols>
  <sheetData>
    <row r="1" spans="1:13" ht="13.5" x14ac:dyDescent="0.25">
      <c r="A1" s="244"/>
      <c r="B1" s="245"/>
      <c r="C1" s="158"/>
      <c r="D1" s="159"/>
      <c r="E1" s="159"/>
      <c r="F1" s="159"/>
      <c r="G1" s="159"/>
      <c r="H1" s="159"/>
      <c r="I1" s="159"/>
      <c r="J1" s="159"/>
      <c r="K1" s="159"/>
      <c r="L1" s="159"/>
      <c r="M1" s="159"/>
    </row>
    <row r="2" spans="1:13" x14ac:dyDescent="0.2">
      <c r="A2" s="222" t="s">
        <v>1763</v>
      </c>
      <c r="B2" s="223"/>
      <c r="C2" s="223"/>
      <c r="D2" s="223"/>
      <c r="E2" s="223"/>
      <c r="F2" s="223"/>
      <c r="G2" s="223"/>
      <c r="H2" s="223"/>
      <c r="I2" s="223"/>
      <c r="J2" s="223"/>
      <c r="K2" s="223"/>
      <c r="L2" s="223"/>
      <c r="M2" s="223"/>
    </row>
    <row r="3" spans="1:13" x14ac:dyDescent="0.2">
      <c r="A3" s="224" t="s">
        <v>1764</v>
      </c>
      <c r="B3" s="223"/>
      <c r="C3" s="223"/>
      <c r="D3" s="223"/>
      <c r="E3" s="223"/>
      <c r="F3" s="223"/>
      <c r="G3" s="223"/>
      <c r="H3" s="223"/>
      <c r="I3" s="223"/>
      <c r="J3" s="223"/>
      <c r="K3" s="223"/>
      <c r="L3" s="223"/>
      <c r="M3" s="223"/>
    </row>
    <row r="4" spans="1:13" ht="19.5" x14ac:dyDescent="0.2">
      <c r="A4" s="246" t="s">
        <v>1744</v>
      </c>
      <c r="B4" s="247"/>
      <c r="C4" s="247"/>
      <c r="D4" s="248"/>
      <c r="E4" s="246" t="s">
        <v>1745</v>
      </c>
      <c r="F4" s="248"/>
      <c r="G4" s="168" t="s">
        <v>1746</v>
      </c>
      <c r="H4" s="168" t="s">
        <v>1747</v>
      </c>
      <c r="I4" s="246" t="s">
        <v>1748</v>
      </c>
      <c r="J4" s="248"/>
      <c r="K4" s="246" t="s">
        <v>1749</v>
      </c>
      <c r="L4" s="248"/>
      <c r="M4" s="169" t="s">
        <v>1750</v>
      </c>
    </row>
    <row r="5" spans="1:13" x14ac:dyDescent="0.2">
      <c r="A5" s="249">
        <v>1</v>
      </c>
      <c r="B5" s="255"/>
      <c r="C5" s="255"/>
      <c r="D5" s="250"/>
      <c r="E5" s="249">
        <v>2</v>
      </c>
      <c r="F5" s="250"/>
      <c r="G5" s="170">
        <v>3</v>
      </c>
      <c r="H5" s="170">
        <v>4</v>
      </c>
      <c r="I5" s="249">
        <v>5</v>
      </c>
      <c r="J5" s="250"/>
      <c r="K5" s="249">
        <v>6</v>
      </c>
      <c r="L5" s="250"/>
      <c r="M5" s="171">
        <v>7</v>
      </c>
    </row>
    <row r="6" spans="1:13" ht="29.25" customHeight="1" x14ac:dyDescent="0.2">
      <c r="A6" s="237" t="s">
        <v>1768</v>
      </c>
      <c r="B6" s="238"/>
      <c r="C6" s="238"/>
      <c r="D6" s="239"/>
      <c r="E6" s="240" t="s">
        <v>1769</v>
      </c>
      <c r="F6" s="240"/>
      <c r="G6" s="164" t="s">
        <v>1770</v>
      </c>
      <c r="H6" s="164" t="s">
        <v>1771</v>
      </c>
      <c r="I6" s="237" t="s">
        <v>1772</v>
      </c>
      <c r="J6" s="241"/>
      <c r="K6" s="242">
        <v>1055517005830</v>
      </c>
      <c r="L6" s="243"/>
      <c r="M6" s="165">
        <v>38691</v>
      </c>
    </row>
    <row r="7" spans="1:13" ht="87.75" x14ac:dyDescent="0.2">
      <c r="A7" s="251" t="s">
        <v>1726</v>
      </c>
      <c r="B7" s="252"/>
      <c r="C7" s="172" t="s">
        <v>1751</v>
      </c>
      <c r="D7" s="172" t="s">
        <v>1752</v>
      </c>
      <c r="E7" s="172" t="s">
        <v>1753</v>
      </c>
      <c r="F7" s="172" t="s">
        <v>1754</v>
      </c>
      <c r="G7" s="172" t="s">
        <v>1755</v>
      </c>
      <c r="H7" s="172" t="s">
        <v>1756</v>
      </c>
      <c r="I7" s="172" t="s">
        <v>1757</v>
      </c>
      <c r="J7" s="172" t="s">
        <v>1758</v>
      </c>
      <c r="K7" s="172" t="s">
        <v>1759</v>
      </c>
      <c r="L7" s="172" t="s">
        <v>1760</v>
      </c>
      <c r="M7" s="172" t="s">
        <v>1761</v>
      </c>
    </row>
    <row r="8" spans="1:13" x14ac:dyDescent="0.2">
      <c r="A8" s="253" t="s">
        <v>1765</v>
      </c>
      <c r="B8" s="254"/>
      <c r="C8" s="173" t="s">
        <v>1762</v>
      </c>
      <c r="D8" s="173" t="s">
        <v>1762</v>
      </c>
      <c r="E8" s="173" t="s">
        <v>1762</v>
      </c>
      <c r="F8" s="173" t="s">
        <v>1762</v>
      </c>
      <c r="G8" s="173" t="s">
        <v>1762</v>
      </c>
      <c r="H8" s="173" t="s">
        <v>1762</v>
      </c>
      <c r="I8" s="173" t="s">
        <v>1762</v>
      </c>
      <c r="J8" s="173" t="s">
        <v>1762</v>
      </c>
      <c r="K8" s="173" t="s">
        <v>1762</v>
      </c>
      <c r="L8" s="173" t="s">
        <v>1762</v>
      </c>
      <c r="M8" s="173" t="s">
        <v>1762</v>
      </c>
    </row>
  </sheetData>
  <mergeCells count="17">
    <mergeCell ref="A7:B7"/>
    <mergeCell ref="A8:B8"/>
    <mergeCell ref="A5:D5"/>
    <mergeCell ref="E5:F5"/>
    <mergeCell ref="I5:J5"/>
    <mergeCell ref="K5:L5"/>
    <mergeCell ref="A6:D6"/>
    <mergeCell ref="E6:F6"/>
    <mergeCell ref="I6:J6"/>
    <mergeCell ref="K6:L6"/>
    <mergeCell ref="A1:B1"/>
    <mergeCell ref="A2:M2"/>
    <mergeCell ref="A3:M3"/>
    <mergeCell ref="A4:D4"/>
    <mergeCell ref="E4:F4"/>
    <mergeCell ref="I4:J4"/>
    <mergeCell ref="K4:L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6"/>
  <sheetViews>
    <sheetView zoomScale="70" zoomScaleNormal="70" workbookViewId="0">
      <selection activeCell="B18" sqref="B18"/>
    </sheetView>
  </sheetViews>
  <sheetFormatPr defaultRowHeight="12.75" x14ac:dyDescent="0.2"/>
  <cols>
    <col min="1" max="1" width="15" customWidth="1"/>
    <col min="2" max="2" width="20.42578125" customWidth="1"/>
    <col min="3" max="3" width="47.140625" customWidth="1"/>
    <col min="4" max="4" width="11.5703125" customWidth="1"/>
    <col min="5" max="5" width="11.7109375" customWidth="1"/>
    <col min="6" max="6" width="15.5703125" customWidth="1"/>
    <col min="7" max="7" width="19" customWidth="1"/>
    <col min="8" max="8" width="23.28515625" customWidth="1"/>
    <col min="9" max="9" width="30.140625" customWidth="1"/>
    <col min="10" max="11" width="31.7109375" customWidth="1"/>
    <col min="12" max="12" width="15.5703125" customWidth="1"/>
  </cols>
  <sheetData>
    <row r="1" spans="1:12" ht="35.25" customHeight="1" x14ac:dyDescent="0.2">
      <c r="B1" s="257" t="s">
        <v>1440</v>
      </c>
      <c r="C1" s="257"/>
      <c r="D1" s="257"/>
      <c r="E1" s="257"/>
      <c r="F1" s="257"/>
      <c r="G1" s="257"/>
      <c r="H1" s="257"/>
      <c r="I1" s="257"/>
      <c r="J1" s="257"/>
      <c r="K1" s="257"/>
      <c r="L1" s="188"/>
    </row>
    <row r="2" spans="1:12" ht="35.25" customHeight="1" thickBot="1" x14ac:dyDescent="0.25">
      <c r="B2" s="258" t="s">
        <v>1421</v>
      </c>
      <c r="C2" s="258"/>
      <c r="D2" s="258"/>
      <c r="E2" s="258"/>
      <c r="F2" s="258"/>
      <c r="G2" s="258"/>
      <c r="H2" s="258"/>
      <c r="I2" s="258"/>
      <c r="J2" s="258"/>
      <c r="K2" s="258"/>
      <c r="L2" s="259"/>
    </row>
    <row r="3" spans="1:12" s="101" customFormat="1" ht="105.75" customHeight="1" thickTop="1" thickBot="1" x14ac:dyDescent="0.25">
      <c r="A3" s="256" t="s">
        <v>1726</v>
      </c>
      <c r="B3" s="256" t="s">
        <v>383</v>
      </c>
      <c r="C3" s="256" t="s">
        <v>1423</v>
      </c>
      <c r="D3" s="256" t="s">
        <v>384</v>
      </c>
      <c r="E3" s="260"/>
      <c r="F3" s="256" t="s">
        <v>1397</v>
      </c>
      <c r="G3" s="256" t="s">
        <v>385</v>
      </c>
      <c r="H3" s="256" t="s">
        <v>386</v>
      </c>
      <c r="I3" s="256" t="s">
        <v>387</v>
      </c>
      <c r="J3" s="256" t="s">
        <v>388</v>
      </c>
      <c r="K3" s="256" t="s">
        <v>1424</v>
      </c>
      <c r="L3" s="256" t="s">
        <v>395</v>
      </c>
    </row>
    <row r="4" spans="1:12" s="101" customFormat="1" ht="24" customHeight="1" thickTop="1" thickBot="1" x14ac:dyDescent="0.25">
      <c r="A4" s="256"/>
      <c r="B4" s="256"/>
      <c r="C4" s="256"/>
      <c r="D4" s="102" t="s">
        <v>381</v>
      </c>
      <c r="E4" s="102" t="s">
        <v>382</v>
      </c>
      <c r="F4" s="256"/>
      <c r="G4" s="256"/>
      <c r="H4" s="256"/>
      <c r="I4" s="256"/>
      <c r="J4" s="256"/>
      <c r="K4" s="256"/>
      <c r="L4" s="256"/>
    </row>
    <row r="5" spans="1:12" ht="80.25" customHeight="1" thickTop="1" thickBot="1" x14ac:dyDescent="0.25">
      <c r="A5" s="174" t="s">
        <v>1773</v>
      </c>
      <c r="B5" s="5" t="s">
        <v>1422</v>
      </c>
      <c r="C5" s="6" t="s">
        <v>394</v>
      </c>
      <c r="D5" s="2">
        <v>221400</v>
      </c>
      <c r="E5" s="2">
        <v>221400</v>
      </c>
      <c r="F5" s="84" t="s">
        <v>1406</v>
      </c>
      <c r="G5" s="3" t="s">
        <v>390</v>
      </c>
      <c r="H5" s="4" t="s">
        <v>389</v>
      </c>
      <c r="I5" s="4" t="s">
        <v>380</v>
      </c>
      <c r="J5" s="1"/>
      <c r="K5" s="1"/>
      <c r="L5" s="1"/>
    </row>
    <row r="6" spans="1:12" ht="13.5" thickTop="1" x14ac:dyDescent="0.2"/>
  </sheetData>
  <mergeCells count="13">
    <mergeCell ref="A3:A4"/>
    <mergeCell ref="B1:L1"/>
    <mergeCell ref="B2:L2"/>
    <mergeCell ref="F3:F4"/>
    <mergeCell ref="K3:K4"/>
    <mergeCell ref="L3:L4"/>
    <mergeCell ref="C3:C4"/>
    <mergeCell ref="B3:B4"/>
    <mergeCell ref="G3:G4"/>
    <mergeCell ref="H3:H4"/>
    <mergeCell ref="I3:I4"/>
    <mergeCell ref="J3:J4"/>
    <mergeCell ref="D3:E3"/>
  </mergeCells>
  <phoneticPr fontId="1" type="noConversion"/>
  <pageMargins left="0.19685039370078741" right="0.19685039370078741" top="0.31496062992125984" bottom="0.23622047244094491" header="0.19685039370078741" footer="0.19685039370078741"/>
  <pageSetup paperSize="9" scale="57"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AC8241-2734-4D89-95C5-A0B45969E430}">
  <dimension ref="A1:M8"/>
  <sheetViews>
    <sheetView workbookViewId="0">
      <selection activeCell="L19" sqref="L19"/>
    </sheetView>
  </sheetViews>
  <sheetFormatPr defaultRowHeight="12.75" x14ac:dyDescent="0.2"/>
  <cols>
    <col min="3" max="3" width="11.140625" customWidth="1"/>
    <col min="9" max="9" width="10.28515625" customWidth="1"/>
    <col min="13" max="13" width="12.140625" customWidth="1"/>
  </cols>
  <sheetData>
    <row r="1" spans="1:13" ht="13.5" x14ac:dyDescent="0.25">
      <c r="A1" s="244"/>
      <c r="B1" s="245"/>
      <c r="C1" s="158"/>
      <c r="D1" s="159"/>
      <c r="E1" s="159"/>
      <c r="F1" s="159"/>
      <c r="G1" s="159"/>
      <c r="H1" s="159"/>
      <c r="I1" s="159"/>
      <c r="J1" s="159"/>
      <c r="K1" s="159"/>
      <c r="L1" s="159"/>
      <c r="M1" s="159"/>
    </row>
    <row r="2" spans="1:13" x14ac:dyDescent="0.2">
      <c r="A2" s="222" t="s">
        <v>1763</v>
      </c>
      <c r="B2" s="223"/>
      <c r="C2" s="223"/>
      <c r="D2" s="223"/>
      <c r="E2" s="223"/>
      <c r="F2" s="223"/>
      <c r="G2" s="223"/>
      <c r="H2" s="223"/>
      <c r="I2" s="223"/>
      <c r="J2" s="223"/>
      <c r="K2" s="223"/>
      <c r="L2" s="223"/>
      <c r="M2" s="223"/>
    </row>
    <row r="3" spans="1:13" x14ac:dyDescent="0.2">
      <c r="A3" s="224" t="s">
        <v>1778</v>
      </c>
      <c r="B3" s="223"/>
      <c r="C3" s="223"/>
      <c r="D3" s="223"/>
      <c r="E3" s="223"/>
      <c r="F3" s="223"/>
      <c r="G3" s="223"/>
      <c r="H3" s="223"/>
      <c r="I3" s="223"/>
      <c r="J3" s="223"/>
      <c r="K3" s="223"/>
      <c r="L3" s="223"/>
      <c r="M3" s="223"/>
    </row>
    <row r="4" spans="1:13" ht="29.25" x14ac:dyDescent="0.2">
      <c r="A4" s="246" t="s">
        <v>1744</v>
      </c>
      <c r="B4" s="247"/>
      <c r="C4" s="247"/>
      <c r="D4" s="248"/>
      <c r="E4" s="246" t="s">
        <v>1745</v>
      </c>
      <c r="F4" s="248"/>
      <c r="G4" s="168" t="s">
        <v>1746</v>
      </c>
      <c r="H4" s="168" t="s">
        <v>1747</v>
      </c>
      <c r="I4" s="246" t="s">
        <v>1748</v>
      </c>
      <c r="J4" s="248"/>
      <c r="K4" s="246" t="s">
        <v>1749</v>
      </c>
      <c r="L4" s="248"/>
      <c r="M4" s="177" t="s">
        <v>1750</v>
      </c>
    </row>
    <row r="5" spans="1:13" x14ac:dyDescent="0.2">
      <c r="A5" s="249">
        <v>1</v>
      </c>
      <c r="B5" s="255"/>
      <c r="C5" s="255"/>
      <c r="D5" s="250"/>
      <c r="E5" s="249">
        <v>2</v>
      </c>
      <c r="F5" s="250"/>
      <c r="G5" s="170">
        <v>3</v>
      </c>
      <c r="H5" s="170">
        <v>4</v>
      </c>
      <c r="I5" s="249">
        <v>5</v>
      </c>
      <c r="J5" s="250"/>
      <c r="K5" s="249">
        <v>6</v>
      </c>
      <c r="L5" s="250"/>
      <c r="M5" s="176">
        <v>7</v>
      </c>
    </row>
    <row r="6" spans="1:13" ht="29.25" x14ac:dyDescent="0.2">
      <c r="A6" s="237" t="s">
        <v>1768</v>
      </c>
      <c r="B6" s="238"/>
      <c r="C6" s="238"/>
      <c r="D6" s="239"/>
      <c r="E6" s="240" t="s">
        <v>1769</v>
      </c>
      <c r="F6" s="240"/>
      <c r="G6" s="175" t="s">
        <v>1770</v>
      </c>
      <c r="H6" s="175" t="s">
        <v>1771</v>
      </c>
      <c r="I6" s="237" t="s">
        <v>1772</v>
      </c>
      <c r="J6" s="241"/>
      <c r="K6" s="242">
        <v>1055517005830</v>
      </c>
      <c r="L6" s="243"/>
      <c r="M6" s="165">
        <v>38691</v>
      </c>
    </row>
    <row r="7" spans="1:13" ht="107.25" x14ac:dyDescent="0.2">
      <c r="A7" s="251" t="s">
        <v>1726</v>
      </c>
      <c r="B7" s="252"/>
      <c r="C7" s="172" t="s">
        <v>1780</v>
      </c>
      <c r="D7" s="172" t="s">
        <v>1781</v>
      </c>
      <c r="E7" s="172" t="s">
        <v>1782</v>
      </c>
      <c r="F7" s="172" t="s">
        <v>1783</v>
      </c>
      <c r="G7" s="172" t="s">
        <v>1784</v>
      </c>
      <c r="H7" s="172" t="s">
        <v>1785</v>
      </c>
      <c r="I7" s="172" t="s">
        <v>1786</v>
      </c>
      <c r="J7" s="172" t="s">
        <v>1760</v>
      </c>
      <c r="K7" s="172" t="s">
        <v>1759</v>
      </c>
      <c r="L7" s="172" t="s">
        <v>1761</v>
      </c>
      <c r="M7" s="172" t="s">
        <v>1787</v>
      </c>
    </row>
    <row r="8" spans="1:13" x14ac:dyDescent="0.2">
      <c r="A8" s="253" t="s">
        <v>1779</v>
      </c>
      <c r="B8" s="254"/>
      <c r="C8" s="173" t="s">
        <v>1762</v>
      </c>
      <c r="D8" s="173" t="s">
        <v>1762</v>
      </c>
      <c r="E8" s="173" t="s">
        <v>1762</v>
      </c>
      <c r="F8" s="173" t="s">
        <v>1762</v>
      </c>
      <c r="G8" s="173" t="s">
        <v>1762</v>
      </c>
      <c r="H8" s="173" t="s">
        <v>1762</v>
      </c>
      <c r="I8" s="173" t="s">
        <v>1762</v>
      </c>
      <c r="J8" s="173" t="s">
        <v>1762</v>
      </c>
      <c r="K8" s="173" t="s">
        <v>1762</v>
      </c>
      <c r="L8" s="173" t="s">
        <v>1762</v>
      </c>
      <c r="M8" s="173" t="s">
        <v>1762</v>
      </c>
    </row>
  </sheetData>
  <mergeCells count="17">
    <mergeCell ref="A7:B7"/>
    <mergeCell ref="A8:B8"/>
    <mergeCell ref="A5:D5"/>
    <mergeCell ref="E5:F5"/>
    <mergeCell ref="I5:J5"/>
    <mergeCell ref="K5:L5"/>
    <mergeCell ref="A6:D6"/>
    <mergeCell ref="E6:F6"/>
    <mergeCell ref="I6:J6"/>
    <mergeCell ref="K6:L6"/>
    <mergeCell ref="A1:B1"/>
    <mergeCell ref="A2:M2"/>
    <mergeCell ref="A3:M3"/>
    <mergeCell ref="A4:D4"/>
    <mergeCell ref="E4:F4"/>
    <mergeCell ref="I4:J4"/>
    <mergeCell ref="K4:L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DBCC5C-BD0E-4A94-BF2E-D9A1BD664D01}">
  <dimension ref="A1:N5"/>
  <sheetViews>
    <sheetView tabSelected="1" workbookViewId="0">
      <selection activeCell="D5" sqref="D5"/>
    </sheetView>
  </sheetViews>
  <sheetFormatPr defaultRowHeight="12.75" x14ac:dyDescent="0.2"/>
  <cols>
    <col min="1" max="1" width="24.42578125" customWidth="1"/>
    <col min="2" max="2" width="29.28515625" customWidth="1"/>
    <col min="3" max="3" width="29.140625" customWidth="1"/>
    <col min="4" max="4" width="46.85546875" customWidth="1"/>
    <col min="5" max="14" width="9.140625" hidden="1" customWidth="1"/>
  </cols>
  <sheetData>
    <row r="1" spans="1:14" ht="30" customHeight="1" x14ac:dyDescent="0.2">
      <c r="A1" s="261" t="s">
        <v>1774</v>
      </c>
      <c r="B1" s="261"/>
      <c r="C1" s="261"/>
      <c r="D1" s="261"/>
      <c r="E1" s="261"/>
      <c r="F1" s="261"/>
      <c r="G1" s="261"/>
      <c r="H1" s="261"/>
      <c r="I1" s="261"/>
      <c r="J1" s="261"/>
      <c r="K1" s="261"/>
      <c r="L1" s="261"/>
      <c r="M1" s="261"/>
      <c r="N1" s="261"/>
    </row>
    <row r="2" spans="1:14" ht="0.75" customHeight="1" thickBot="1" x14ac:dyDescent="0.25">
      <c r="A2" s="217"/>
      <c r="B2" s="217"/>
      <c r="C2" s="217"/>
      <c r="D2" s="217"/>
      <c r="E2" s="217"/>
      <c r="F2" s="217"/>
      <c r="G2" s="217"/>
      <c r="H2" s="217"/>
      <c r="I2" s="217"/>
      <c r="J2" s="217"/>
      <c r="K2" s="217"/>
      <c r="L2" s="217"/>
      <c r="M2" s="217"/>
      <c r="N2" s="217"/>
    </row>
    <row r="3" spans="1:14" ht="42" customHeight="1" x14ac:dyDescent="0.2">
      <c r="A3" s="199" t="s">
        <v>1775</v>
      </c>
      <c r="B3" s="199" t="s">
        <v>1776</v>
      </c>
      <c r="C3" s="199" t="s">
        <v>1777</v>
      </c>
      <c r="D3" s="199" t="s">
        <v>1761</v>
      </c>
    </row>
    <row r="4" spans="1:14" ht="22.5" customHeight="1" thickBot="1" x14ac:dyDescent="0.25">
      <c r="A4" s="219"/>
      <c r="B4" s="219"/>
      <c r="C4" s="219"/>
      <c r="D4" s="219"/>
    </row>
    <row r="5" spans="1:14" ht="57" customHeight="1" thickBot="1" x14ac:dyDescent="0.25">
      <c r="A5" s="152" t="s">
        <v>1762</v>
      </c>
      <c r="B5" s="14" t="s">
        <v>1762</v>
      </c>
      <c r="C5" s="86" t="s">
        <v>1762</v>
      </c>
      <c r="D5" s="14" t="s">
        <v>1762</v>
      </c>
    </row>
  </sheetData>
  <mergeCells count="6">
    <mergeCell ref="A1:N1"/>
    <mergeCell ref="A2:N2"/>
    <mergeCell ref="A3:A4"/>
    <mergeCell ref="B3:B4"/>
    <mergeCell ref="C3:C4"/>
    <mergeCell ref="D3:D4"/>
  </mergeCells>
  <pageMargins left="0.7" right="0.7" top="0.75" bottom="0.75" header="0.3" footer="0.3"/>
  <pageSetup paperSize="9"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election activeCell="C45" sqref="C45"/>
    </sheetView>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1</vt:i4>
      </vt:variant>
    </vt:vector>
  </HeadingPairs>
  <TitlesOfParts>
    <vt:vector size="10" baseType="lpstr">
      <vt:lpstr>РАЗДЕЛ 1 Подраздел 1</vt:lpstr>
      <vt:lpstr>РАЗДЕЛ 1 Подраздел 2</vt:lpstr>
      <vt:lpstr>Раздел 1 Подраздел 3</vt:lpstr>
      <vt:lpstr>РАЗДЕЛ 2 подраздел 1</vt:lpstr>
      <vt:lpstr>РАЗДЕЛ 2 подраздел 2</vt:lpstr>
      <vt:lpstr>РАЗДЕЛ 2 подраздел 3</vt:lpstr>
      <vt:lpstr>РАЗДЕЛ 2 подраздел 4</vt:lpstr>
      <vt:lpstr>Раздел 3</vt:lpstr>
      <vt:lpstr>Лист1</vt:lpstr>
      <vt:lpstr>'РАЗДЕЛ 1 Подраздел 1'!Область_печати</vt:lpstr>
    </vt:vector>
  </TitlesOfParts>
  <Company>RePack by SPecialiST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Пользователь</cp:lastModifiedBy>
  <cp:lastPrinted>2025-04-04T04:05:08Z</cp:lastPrinted>
  <dcterms:created xsi:type="dcterms:W3CDTF">2012-11-19T09:00:39Z</dcterms:created>
  <dcterms:modified xsi:type="dcterms:W3CDTF">2025-05-15T04:32:52Z</dcterms:modified>
</cp:coreProperties>
</file>